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nas-02\home$\a.schmitzer\"/>
    </mc:Choice>
  </mc:AlternateContent>
  <workbookProtection workbookAlgorithmName="SHA-512" workbookHashValue="uYs9GHCeXR0S/8wOyPfofQd8ylSe6l1gAvt0eAqVeD3lKmyrE/sVUtsIreVhyraBwaM0ffwPh37H8cxDdu1P9A==" workbookSaltValue="scQGjyZAITsvUZB/yhufCA==" workbookSpinCount="100000" lockStructure="1"/>
  <bookViews>
    <workbookView xWindow="0" yWindow="0" windowWidth="38400" windowHeight="12300"/>
  </bookViews>
  <sheets>
    <sheet name="Ein- und Ausgabeblatt" sheetId="2" r:id="rId1"/>
    <sheet name="." sheetId="1" r:id="rId2"/>
  </sheets>
  <definedNames>
    <definedName name="_xlnm.Print_Area" localSheetId="0">'Ein- und Ausgabeblatt'!$A$1:$D$71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E58" i="1" s="1"/>
  <c r="E59" i="1" s="1"/>
  <c r="E60" i="1" s="1"/>
  <c r="E61" i="1" s="1"/>
  <c r="E62" i="1" s="1"/>
  <c r="E63" i="1" s="1"/>
  <c r="E64" i="1" s="1"/>
  <c r="E65" i="1" s="1"/>
  <c r="E56" i="1"/>
  <c r="E43" i="1"/>
  <c r="E44" i="1" s="1"/>
  <c r="E45" i="1" s="1"/>
  <c r="E46" i="1" s="1"/>
  <c r="E47" i="1" s="1"/>
  <c r="E48" i="1" s="1"/>
  <c r="E49" i="1" s="1"/>
  <c r="E50" i="1" s="1"/>
  <c r="E51" i="1" s="1"/>
  <c r="E42" i="1"/>
  <c r="E28" i="1"/>
  <c r="E29" i="1"/>
  <c r="E30" i="1" s="1"/>
  <c r="E31" i="1" s="1"/>
  <c r="E32" i="1" s="1"/>
  <c r="E33" i="1" s="1"/>
  <c r="E34" i="1" s="1"/>
  <c r="E35" i="1" s="1"/>
  <c r="E36" i="1" s="1"/>
  <c r="E27" i="1"/>
  <c r="E14" i="1"/>
  <c r="E15" i="1"/>
  <c r="E16" i="1" s="1"/>
  <c r="E17" i="1" s="1"/>
  <c r="E18" i="1" s="1"/>
  <c r="E19" i="1" s="1"/>
  <c r="E20" i="1" s="1"/>
  <c r="E21" i="1" s="1"/>
  <c r="E22" i="1" s="1"/>
  <c r="E13" i="1"/>
  <c r="F12" i="1" l="1"/>
  <c r="C65" i="1"/>
  <c r="C56" i="1"/>
  <c r="C57" i="1"/>
  <c r="C58" i="1"/>
  <c r="C59" i="1"/>
  <c r="C60" i="1"/>
  <c r="C61" i="1"/>
  <c r="C62" i="1"/>
  <c r="C63" i="1"/>
  <c r="C64" i="1"/>
  <c r="C55" i="1"/>
  <c r="F55" i="1" s="1"/>
  <c r="C42" i="1"/>
  <c r="C43" i="1"/>
  <c r="C44" i="1"/>
  <c r="C45" i="1"/>
  <c r="C46" i="1"/>
  <c r="C47" i="1"/>
  <c r="C48" i="1"/>
  <c r="C49" i="1"/>
  <c r="C50" i="1"/>
  <c r="C51" i="1"/>
  <c r="C41" i="1"/>
  <c r="F41" i="1" s="1"/>
  <c r="C27" i="1"/>
  <c r="C28" i="1"/>
  <c r="C29" i="1"/>
  <c r="C30" i="1"/>
  <c r="C31" i="1"/>
  <c r="C32" i="1"/>
  <c r="C33" i="1"/>
  <c r="C34" i="1"/>
  <c r="C35" i="1"/>
  <c r="C36" i="1"/>
  <c r="C26" i="1"/>
  <c r="F26" i="1" s="1"/>
  <c r="C22" i="1"/>
  <c r="C13" i="1"/>
  <c r="C14" i="1"/>
  <c r="C15" i="1"/>
  <c r="C16" i="1"/>
  <c r="C17" i="1"/>
  <c r="C18" i="1"/>
  <c r="C19" i="1"/>
  <c r="C20" i="1"/>
  <c r="C21" i="1"/>
  <c r="C12" i="1"/>
  <c r="B6" i="2" l="1"/>
  <c r="B4" i="2"/>
  <c r="B3" i="2"/>
  <c r="C66" i="1"/>
  <c r="B66" i="1"/>
  <c r="D63" i="1"/>
  <c r="D64" i="1"/>
  <c r="D65" i="1"/>
  <c r="B63" i="1"/>
  <c r="B64" i="1"/>
  <c r="B65" i="1"/>
  <c r="C52" i="1"/>
  <c r="B52" i="1"/>
  <c r="D49" i="1"/>
  <c r="D50" i="1"/>
  <c r="D51" i="1"/>
  <c r="B49" i="1"/>
  <c r="B50" i="1"/>
  <c r="B51" i="1"/>
  <c r="C23" i="1"/>
  <c r="B23" i="1"/>
  <c r="C37" i="1"/>
  <c r="B37" i="1"/>
  <c r="D36" i="1"/>
  <c r="D34" i="1"/>
  <c r="D35" i="1"/>
  <c r="B36" i="1"/>
  <c r="B34" i="1"/>
  <c r="B35" i="1"/>
  <c r="D22" i="1"/>
  <c r="G22" i="1" s="1"/>
  <c r="D20" i="1"/>
  <c r="D21" i="1"/>
  <c r="G21" i="1" s="1"/>
  <c r="B22" i="1"/>
  <c r="B20" i="1"/>
  <c r="B21" i="1"/>
  <c r="B37" i="2"/>
  <c r="B25" i="2"/>
  <c r="D62" i="1"/>
  <c r="B62" i="1"/>
  <c r="D61" i="1"/>
  <c r="B61" i="1"/>
  <c r="D60" i="1"/>
  <c r="B60" i="1"/>
  <c r="D59" i="1"/>
  <c r="B59" i="1"/>
  <c r="D58" i="1"/>
  <c r="B58" i="1"/>
  <c r="D57" i="1"/>
  <c r="B57" i="1"/>
  <c r="D56" i="1"/>
  <c r="B56" i="1"/>
  <c r="H55" i="1"/>
  <c r="B55" i="1"/>
  <c r="D55" i="1" s="1"/>
  <c r="D48" i="1"/>
  <c r="B48" i="1"/>
  <c r="D47" i="1"/>
  <c r="B47" i="1"/>
  <c r="D46" i="1"/>
  <c r="B46" i="1"/>
  <c r="B45" i="1"/>
  <c r="D45" i="1" s="1"/>
  <c r="D44" i="1"/>
  <c r="B44" i="1"/>
  <c r="D43" i="1"/>
  <c r="B43" i="1"/>
  <c r="D42" i="1"/>
  <c r="B42" i="1"/>
  <c r="H41" i="1"/>
  <c r="D41" i="1"/>
  <c r="B41" i="1"/>
  <c r="B33" i="1"/>
  <c r="D32" i="1"/>
  <c r="B32" i="1"/>
  <c r="B31" i="1"/>
  <c r="D31" i="1" s="1"/>
  <c r="B30" i="1"/>
  <c r="D29" i="1"/>
  <c r="B29" i="1"/>
  <c r="D28" i="1"/>
  <c r="B28" i="1"/>
  <c r="D27" i="1"/>
  <c r="B27" i="1"/>
  <c r="H26" i="1"/>
  <c r="B26" i="1"/>
  <c r="D19" i="1"/>
  <c r="G19" i="1" s="1"/>
  <c r="B19" i="1"/>
  <c r="B18" i="1"/>
  <c r="D18" i="1" s="1"/>
  <c r="G18" i="1" s="1"/>
  <c r="B17" i="1"/>
  <c r="B16" i="1"/>
  <c r="D16" i="1" s="1"/>
  <c r="B15" i="1"/>
  <c r="D14" i="1"/>
  <c r="B14" i="1"/>
  <c r="B13" i="1"/>
  <c r="D13" i="1" s="1"/>
  <c r="G13" i="1" s="1"/>
  <c r="B12" i="1"/>
  <c r="B9" i="2" l="1"/>
  <c r="B12" i="2" s="1"/>
  <c r="B13" i="2" s="1"/>
  <c r="B8" i="2"/>
  <c r="G20" i="1"/>
  <c r="D30" i="1"/>
  <c r="D33" i="1"/>
  <c r="D12" i="1"/>
  <c r="G12" i="1" s="1"/>
  <c r="D15" i="1"/>
  <c r="D17" i="1"/>
  <c r="G17" i="1" s="1"/>
  <c r="B39" i="2"/>
  <c r="G14" i="1"/>
  <c r="G41" i="1"/>
  <c r="E41" i="1"/>
  <c r="F42" i="1" s="1"/>
  <c r="G15" i="1"/>
  <c r="G16" i="1"/>
  <c r="E55" i="1"/>
  <c r="F56" i="1" s="1"/>
  <c r="G55" i="1"/>
  <c r="H12" i="1"/>
  <c r="D26" i="1"/>
  <c r="B15" i="2" l="1"/>
  <c r="B27" i="2" s="1"/>
  <c r="H56" i="1"/>
  <c r="G42" i="1"/>
  <c r="G23" i="1"/>
  <c r="E12" i="1"/>
  <c r="F13" i="1" s="1"/>
  <c r="G56" i="1"/>
  <c r="E26" i="1"/>
  <c r="F27" i="1" s="1"/>
  <c r="G26" i="1"/>
  <c r="H42" i="1"/>
  <c r="G27" i="1" l="1"/>
  <c r="H13" i="1"/>
  <c r="F14" i="1"/>
  <c r="F43" i="1"/>
  <c r="F57" i="1"/>
  <c r="H27" i="1"/>
  <c r="F28" i="1" l="1"/>
  <c r="G28" i="1" s="1"/>
  <c r="H14" i="1"/>
  <c r="F15" i="1"/>
  <c r="G43" i="1"/>
  <c r="F29" i="1"/>
  <c r="F58" i="1"/>
  <c r="G58" i="1" s="1"/>
  <c r="G57" i="1"/>
  <c r="H57" i="1"/>
  <c r="F44" i="1"/>
  <c r="G44" i="1" s="1"/>
  <c r="H43" i="1"/>
  <c r="H44" i="1" l="1"/>
  <c r="H28" i="1"/>
  <c r="H29" i="1" s="1"/>
  <c r="G29" i="1"/>
  <c r="H15" i="1"/>
  <c r="F16" i="1"/>
  <c r="F45" i="1"/>
  <c r="G45" i="1" s="1"/>
  <c r="F59" i="1"/>
  <c r="F30" i="1"/>
  <c r="G30" i="1" s="1"/>
  <c r="H58" i="1"/>
  <c r="H16" i="1" l="1"/>
  <c r="H45" i="1"/>
  <c r="H30" i="1"/>
  <c r="F17" i="1"/>
  <c r="F60" i="1"/>
  <c r="G60" i="1" s="1"/>
  <c r="G59" i="1"/>
  <c r="H59" i="1"/>
  <c r="F46" i="1"/>
  <c r="F31" i="1"/>
  <c r="G31" i="1" s="1"/>
  <c r="H60" i="1" l="1"/>
  <c r="H46" i="1"/>
  <c r="H17" i="1"/>
  <c r="H31" i="1"/>
  <c r="F32" i="1"/>
  <c r="F47" i="1"/>
  <c r="G47" i="1" s="1"/>
  <c r="F61" i="1"/>
  <c r="G46" i="1"/>
  <c r="F18" i="1" l="1"/>
  <c r="H18" i="1" s="1"/>
  <c r="H32" i="1"/>
  <c r="G32" i="1"/>
  <c r="F62" i="1"/>
  <c r="G62" i="1" s="1"/>
  <c r="F33" i="1"/>
  <c r="F19" i="1"/>
  <c r="H47" i="1"/>
  <c r="F48" i="1"/>
  <c r="G61" i="1"/>
  <c r="H61" i="1"/>
  <c r="H62" i="1" l="1"/>
  <c r="F63" i="1"/>
  <c r="G63" i="1" s="1"/>
  <c r="F49" i="1"/>
  <c r="G49" i="1" s="1"/>
  <c r="F34" i="1"/>
  <c r="G34" i="1" s="1"/>
  <c r="F20" i="1"/>
  <c r="G33" i="1"/>
  <c r="H19" i="1"/>
  <c r="G48" i="1"/>
  <c r="H48" i="1"/>
  <c r="H33" i="1"/>
  <c r="H20" i="1" l="1"/>
  <c r="H63" i="1"/>
  <c r="F64" i="1"/>
  <c r="G64" i="1" s="1"/>
  <c r="H49" i="1"/>
  <c r="F50" i="1"/>
  <c r="G50" i="1" s="1"/>
  <c r="F35" i="1"/>
  <c r="G35" i="1" s="1"/>
  <c r="H34" i="1"/>
  <c r="F21" i="1"/>
  <c r="H21" i="1" l="1"/>
  <c r="H35" i="1"/>
  <c r="H64" i="1"/>
  <c r="F65" i="1"/>
  <c r="H65" i="1" s="1"/>
  <c r="F51" i="1"/>
  <c r="H50" i="1"/>
  <c r="F36" i="1"/>
  <c r="F22" i="1"/>
  <c r="F23" i="1" s="1"/>
  <c r="H36" i="1" l="1"/>
  <c r="B21" i="2" s="1"/>
  <c r="G65" i="1"/>
  <c r="G66" i="1" s="1"/>
  <c r="F66" i="1"/>
  <c r="B33" i="2"/>
  <c r="H51" i="1"/>
  <c r="G51" i="1"/>
  <c r="G52" i="1" s="1"/>
  <c r="F52" i="1"/>
  <c r="B17" i="2" s="1"/>
  <c r="G36" i="1"/>
  <c r="G37" i="1" s="1"/>
  <c r="F37" i="1"/>
  <c r="H22" i="1"/>
  <c r="B45" i="2" l="1"/>
  <c r="B29" i="2"/>
  <c r="B41" i="2"/>
  <c r="B18" i="2"/>
  <c r="B30" i="2"/>
  <c r="B42" i="2"/>
  <c r="B32" i="2"/>
  <c r="B20" i="2"/>
  <c r="B44" i="2"/>
</calcChain>
</file>

<file path=xl/sharedStrings.xml><?xml version="1.0" encoding="utf-8"?>
<sst xmlns="http://schemas.openxmlformats.org/spreadsheetml/2006/main" count="94" uniqueCount="52">
  <si>
    <t>Fondsgesellschaft</t>
  </si>
  <si>
    <t>Ausschüttungs-/Entnahmerecht p.a. (bis zu) bei Strategie ERTRAG</t>
  </si>
  <si>
    <t>Ausschüttungs-/Entnahmerecht p.a. (bis zu) bei Strategie WACHSTUM</t>
  </si>
  <si>
    <t>Renditeprognose Ertrag p.a. (von)</t>
  </si>
  <si>
    <t>Renditeprognose Ertrag p.a. (bis)</t>
  </si>
  <si>
    <t>Renditeprognose Wachstum p.a. (von)</t>
  </si>
  <si>
    <t>Renditeprognose Wachstum p.a. (bis)</t>
  </si>
  <si>
    <t>Angenommene (Rest-)Fondslaufzeit in Jahren</t>
  </si>
  <si>
    <t>Thesaurierungssatz (in %)</t>
  </si>
  <si>
    <t>Nebenberechnungen exklusive steuerliche Berücksichtigung und ohne Berücksichtigung eines potentiellen Kapitalverzehrs</t>
  </si>
  <si>
    <t>Jahr</t>
  </si>
  <si>
    <t>Delta</t>
  </si>
  <si>
    <t>Investitionsquote</t>
  </si>
  <si>
    <t>Thesaurierungseffekt</t>
  </si>
  <si>
    <t>Durchschnitt</t>
  </si>
  <si>
    <t>Maximale Ausschüttung/Entnahmen (p.a.)</t>
  </si>
  <si>
    <t>Liquiditätsbedarfsanalyse (p.a.)</t>
  </si>
  <si>
    <t>Ausschüttungs-/Entnahmerecht (p.a.)</t>
  </si>
  <si>
    <t>Renditeprognose Ertrag (von)</t>
  </si>
  <si>
    <t>Rendite</t>
  </si>
  <si>
    <t>Renditeprognose Ertrag (bis)</t>
  </si>
  <si>
    <t>Renditeprognose Wachstum (von)</t>
  </si>
  <si>
    <t>Renditeprognose Wachstum (bis)</t>
  </si>
  <si>
    <t>Cleantech Infrastrukturgesellschaft mbH &amp; Co. KG (CTI 20)</t>
  </si>
  <si>
    <t>Renditequote (in %)</t>
  </si>
  <si>
    <t>Datenblatt Fondssplitting</t>
  </si>
  <si>
    <t>PODKLAD PRO VZOROVOU KALKULACI</t>
  </si>
  <si>
    <t>Fondová společnost</t>
  </si>
  <si>
    <t>Právo na výplatu/výběr p.a. (do výše)</t>
  </si>
  <si>
    <t>Celková částka investice</t>
  </si>
  <si>
    <t>Individuální minimální požadavek na likviditu p.a.</t>
  </si>
  <si>
    <t>Strategie RENTA</t>
  </si>
  <si>
    <t>Prognózované výplaty/výběry p.a. (do výše)</t>
  </si>
  <si>
    <t>Prognózované průměrné výnosy p.a.</t>
  </si>
  <si>
    <t>od</t>
  </si>
  <si>
    <t>do</t>
  </si>
  <si>
    <t>Návrh rozdělení fondu "Optimalizace z hlediska likvidity" - VÝSLEDEK VZOROVÉ KALKULACE</t>
  </si>
  <si>
    <t>Návrh rozdělení fondu "Optimalizace z hlediska výnosu" VÝSLEDEK VZOROVÉ KALKULACE</t>
  </si>
  <si>
    <t>Individuální rozdělení fondu VÝSLEDEK VZOROVÉ KALKULACE</t>
  </si>
  <si>
    <t>Informace k rizikům a nejistotám prognóz</t>
  </si>
  <si>
    <t>Důležité upozornění k předpokladům rozdělení fondu</t>
  </si>
  <si>
    <t xml:space="preserve">Pamatujte prosím na to, že realizace Vámi zvolené strategie/alokace je závislá na skutečnosti, že společníci příslušné fondové společnosti přijmou rozhodnutí, která jsou pro její realizaci nezbytná.  </t>
  </si>
  <si>
    <t>K 01/2021</t>
  </si>
  <si>
    <t>Příkladem předpokládaná minimální zbývající doba držení v letech</t>
  </si>
  <si>
    <t>Prognózované kumulované výnosy po celou předpokládanou dobu investice</t>
  </si>
  <si>
    <t>Strategie RŮST (dosavadní strategie)</t>
  </si>
  <si>
    <t>Nápověda a dodatečné informace</t>
  </si>
  <si>
    <t>Vzorová kalkulace optimalizovaná z hlediska likvidity zohledňuje v maximální možné míře požadovanou likviditu p.a. (která je omezena maximální výší Vám příslušejícího práva na výplatu/výběr p.a.) a promítá ji prostřednictvím optimalizace výnosu do strategie alokování. Výplaty/výběry mají obecně negativní vliv na prognózované průměrné výnosy p.a. i na prognózované kumulované výnosy po celou dobu investice. V příkladu jsou zohledněné provedené výplaty/výběry.</t>
  </si>
  <si>
    <r>
      <t>Vzorová kalkulace optimalizovaná z hlediska výnosu nezohledňuje žádné požadavky na likviditu a sleduje pouze cíl maximalizace výnosu. Do prognózovaných hodnot (průměrné výnosy p.a. a kumulované výnosy po celou dobu investice) se pozitivně promítá potenciální efekt tezaurace (akumulace výnosů). Výše tohoto efektu je závislá na skutečném dosaženém výnosu a skutečné době investice.</t>
    </r>
    <r>
      <rPr>
        <sz val="10"/>
        <color rgb="FFFF0000"/>
        <rFont val="Tahoma"/>
        <family val="2"/>
      </rPr>
      <t xml:space="preserve"> </t>
    </r>
    <r>
      <rPr>
        <sz val="10"/>
        <rFont val="Tahoma"/>
        <family val="2"/>
      </rPr>
      <t xml:space="preserve">V příkladu jsou zohledněné provedené výplaty/výběry. </t>
    </r>
  </si>
  <si>
    <r>
      <t xml:space="preserve">Individuální vzorová kalkulace umožňuje libovolné rozdělení celkové částky investice. Zadání je prováděno pouze pro strategii RENTA, rozdíl je přiřazen strategii RŮST. Do prognózovaných hodnot (průměrné výnosy p.a. a kumulované výnosy po celou dobu investice) se obecně negativně promítají odpovídající výplaty/výběry (RENTA) a naopak pozitivně potenciální efekt tezaurace (akumulace výnosů). Výše těchto efektů je závislá na skutečném dosaženém výnosu a skutečné době investice. </t>
    </r>
    <r>
      <rPr>
        <sz val="10"/>
        <rFont val="Tahoma"/>
        <family val="2"/>
      </rPr>
      <t>V příkladu jsou zohledněné provedené výplaty/výběry.</t>
    </r>
  </si>
  <si>
    <t>Požadované údaje prosím zadávejte pouze do polí se světle modrým podkladem. Tyto údaje jsou potřebné pro vzorovou kalkulaci. Jedná se zde o celkovou částku Vaší investice do fondové společnosti a o Vaše požadavky na likviditu. Hodnota požadavku na likviditu je omezena maximální výší Vám příslušejícího práva na výplatu/výběr p.a.</t>
  </si>
  <si>
    <t xml:space="preserve">Tento dokument vydává ThomasLloyd Global Asset Management GmbH, Hanauer Landstraße 291b, 60314 Frankfurt am Main (vykonávající funkci „autorizovaného distributora“ společnosti uvedené ve vzorové kalkulaci). Fáze umístění fondové společnosti, která je uvedená ve vzorové kalkulaci, skončila již k 31.12.2019. Dokumenty předané v souvislosti s budoucím rozdělením fondu a v nich obsažené informace jsou určené výhradně individualizovaným příjemcům vzorové kalkulace jako komanditistům rozhodné společnosti uvedené ve vzorové kalkulaci, případně jejich tvůrcům (finančním zprostředkovatelům). Jejich účelem je pouze poskytnutí nezávazné orientace ve vztahu k možnému výběru strategie (RENTA a RŮST). Vzorová kalkulace znázorňuje prostřednictvím zobrazených vyhlídek budoucích výnosů/zisků, které jsou založeny na současných plánech, hodnoceních, prognózách a očekáváních společnosti, pouze teoretický průběh vývoje výše uvedené kapitálové investice a nepředstavuje žádný spolehlivý indikátor. Za skutečný výsledek neručíme. Předpoklady obsahují rizika a nejistoty, protože existuje nespočet faktorů, které mohou ovlivnit budoucí vývoj, a částečně se nacházejí mimo oblast vlivu managementu společnosti. Skutečné výsledky a vývoj se tedy mohou značně lišit od současných předpokladů. Výnosy/zisky z minulosti proto nejsou zárukou a dřívější vývoj hodnoty, simulace nebo prognózy nejsou žádným spolehlivým indikátorem pro učiněné předpoklady a budoucí vývoj hodnoty. Navíc se vzorová kalkulace zakládá na skutečnosti, že investiční politika je úspěšná. Příjem z investic, a tedy výnosnost a hodnota takových kapitálových investic, mohou jak klesat, tak i stoupat. Úplná ztráta celého vloženého kapitálu (investora) není proto vyloučena. Do vzorové kalkulace nebyla zahrnuta žádná daňová data. Příjmy, které plynou investorovi ve spojení s jeho výše uvedenou kapitálovou investicí, však podléhají zdanění a jiným odvodům ve smyslu národního daňového práva České republiky platného k rozhodnému okamžiku (zákonné úpravy, zveřejněných správních pokynů, aktuální judikatury soudů v oblasti finančního práva). Individuální daňová situace investora proto není zohledněna ve vzorové kalkulaci. Každá změna zobrazených parametrů nebo použitých předpokladů vede ke změnám ve výsledku vzorové kalkulace. Investorům se doporučuje, aby si ohledně daňových důsledků nechali poradit daňovým poradcem s přihlédnutím k individuální situaci takového investora. Výnos uvedený ve vzorové kalkulaci je nutno chápat jako "hrubou" prognózu, jehož výše bude odpovídajícím způsobem snížena prostřednictvím dodatečných daní. Údaje o výnosu jsou vykázány jako prognózovaná průměrná hodnota v % p.a. stejně jako kumulativní procentuální hodnota a vycházejí z referenční měny EUR po odečtení příslušných průběžných poplatků (např. poplatky za správu, výkon a ostatní služby), jakož i po zohlednění počátečních nákladů a před použitím výnosu. Jakékoli další případné náklady na operativní provoz holdingové společnosti se přitom nezohledňují. Na jednotlivého investora se navíc mohou vztahovat individuální odvody a daně. V tomto ohledu výše uvedené informace neplatí jako směrná hodnota pro skutečnou návratnost jednotlivého investora. Informace v tomto dokumentu nepředstavují žádné prodejní dokumenty/prospekty ve smyslu právních a/nebo regulatorních požadavků ani jejich dodatek. Navíc neobsahují veškeré údaje, které jsou potřebné pro rozhodnutí (ve smyslu výběru strategie/rozdělení fondu).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</si>
</sst>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00%"/>
    <numFmt numFmtId="165" formatCode="_-* #,##0.00\ &quot;€&quot;_-;\-* #,##0.00\ &quot;€&quot;_-;_-* &quot;-&quot;?????\ &quot;€&quot;_-;_-@_-"/>
    <numFmt numFmtId="166" formatCode="_-* #,##0.00000\ &quot;€&quot;_-;\-* #,##0.00000\ &quot;€&quot;_-;_-* &quot;-&quot;?????\ &quot;€&quot;_-;_-@_-"/>
    <numFmt numFmtId="167" formatCode="_-* #,##0\ &quot;€&quot;_-;\-* #,##0\ &quot;€&quot;_-;_-* &quot;-&quot;??\ &quot;€&quot;_-;_-@_-"/>
  </numFmts>
  <fonts count="11" x14ac:knownFonts="1">
    <font>
      <sz val="11"/>
      <color theme="1"/>
      <name val="Calibri"/>
      <family val="2"/>
      <scheme val="minor"/>
    </font>
    <font>
      <sz val="11"/>
      <color theme="1"/>
      <name val="Calibri"/>
      <family val="2"/>
      <scheme val="minor"/>
    </font>
    <font>
      <b/>
      <sz val="10"/>
      <color theme="1"/>
      <name val="Tahoma"/>
      <family val="2"/>
    </font>
    <font>
      <sz val="10"/>
      <color theme="1"/>
      <name val="Tahoma"/>
      <family val="2"/>
    </font>
    <font>
      <sz val="10"/>
      <color theme="0"/>
      <name val="Tahoma"/>
      <family val="2"/>
    </font>
    <font>
      <sz val="10"/>
      <name val="Tahoma"/>
      <family val="2"/>
    </font>
    <font>
      <sz val="8"/>
      <color theme="1"/>
      <name val="Tahoma"/>
      <family val="2"/>
    </font>
    <font>
      <b/>
      <sz val="10"/>
      <color theme="0"/>
      <name val="Tahoma"/>
      <family val="2"/>
    </font>
    <font>
      <u/>
      <sz val="10"/>
      <color theme="0"/>
      <name val="Tahoma"/>
      <family val="2"/>
    </font>
    <font>
      <sz val="10"/>
      <color rgb="FFFF0000"/>
      <name val="Tahoma"/>
      <family val="2"/>
    </font>
    <font>
      <b/>
      <sz val="10"/>
      <name val="Tahoma"/>
      <family val="2"/>
    </font>
  </fonts>
  <fills count="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right"/>
    </xf>
    <xf numFmtId="10" fontId="3" fillId="0" borderId="0" xfId="2" applyNumberFormat="1" applyFont="1"/>
    <xf numFmtId="0" fontId="3" fillId="0" borderId="0" xfId="0" applyFont="1" applyFill="1"/>
    <xf numFmtId="0" fontId="3" fillId="0" borderId="0" xfId="0" applyFont="1" applyFill="1" applyAlignment="1">
      <alignment horizontal="right"/>
    </xf>
    <xf numFmtId="0" fontId="3" fillId="0" borderId="0" xfId="1" applyNumberFormat="1" applyFont="1" applyFill="1" applyAlignment="1">
      <alignment horizontal="right"/>
    </xf>
    <xf numFmtId="165" fontId="3" fillId="0" borderId="0" xfId="0" applyNumberFormat="1" applyFont="1"/>
    <xf numFmtId="166" fontId="3" fillId="0" borderId="0" xfId="0" applyNumberFormat="1" applyFont="1"/>
    <xf numFmtId="0" fontId="5" fillId="0" borderId="0" xfId="0" applyFont="1"/>
    <xf numFmtId="0" fontId="5" fillId="0" borderId="0" xfId="0" applyFont="1" applyAlignment="1">
      <alignment horizontal="right"/>
    </xf>
    <xf numFmtId="165" fontId="2" fillId="0" borderId="0" xfId="0" applyNumberFormat="1" applyFont="1" applyFill="1" applyAlignment="1">
      <alignment horizontal="right"/>
    </xf>
    <xf numFmtId="44" fontId="2" fillId="0" borderId="0" xfId="0" applyNumberFormat="1" applyFont="1" applyFill="1" applyAlignment="1">
      <alignment horizontal="right"/>
    </xf>
    <xf numFmtId="165" fontId="3" fillId="0" borderId="0" xfId="0" applyNumberFormat="1" applyFont="1" applyFill="1"/>
    <xf numFmtId="10" fontId="3" fillId="0" borderId="0" xfId="2" applyNumberFormat="1" applyFont="1" applyFill="1"/>
    <xf numFmtId="10" fontId="3" fillId="0" borderId="0" xfId="2" applyNumberFormat="1" applyFont="1" applyAlignment="1">
      <alignment horizontal="right"/>
    </xf>
    <xf numFmtId="44" fontId="2" fillId="0" borderId="0" xfId="1" applyFont="1" applyFill="1" applyAlignment="1">
      <alignment horizontal="right"/>
    </xf>
    <xf numFmtId="0" fontId="3" fillId="0" borderId="0" xfId="0" applyFont="1" applyFill="1" applyAlignment="1"/>
    <xf numFmtId="0" fontId="3" fillId="0" borderId="0" xfId="0" applyFont="1" applyAlignment="1">
      <alignment horizontal="left" vertical="center"/>
    </xf>
    <xf numFmtId="44" fontId="3" fillId="0" borderId="0" xfId="1" applyFont="1" applyFill="1" applyAlignment="1">
      <alignment horizontal="right"/>
    </xf>
    <xf numFmtId="0" fontId="6" fillId="0" borderId="0" xfId="0" applyFont="1" applyAlignment="1">
      <alignment horizontal="right"/>
    </xf>
    <xf numFmtId="0" fontId="3" fillId="0" borderId="0" xfId="0" applyFont="1" applyAlignment="1">
      <alignment horizontal="justify"/>
    </xf>
    <xf numFmtId="0" fontId="3" fillId="0" borderId="0" xfId="0" applyFont="1" applyFill="1" applyAlignment="1">
      <alignment horizontal="justify" vertical="center" wrapText="1"/>
    </xf>
    <xf numFmtId="44" fontId="3" fillId="4" borderId="0" xfId="1" applyFont="1" applyFill="1" applyAlignment="1" applyProtection="1">
      <alignment horizontal="right"/>
      <protection locked="0"/>
    </xf>
    <xf numFmtId="44" fontId="2" fillId="4" borderId="0" xfId="1" applyFont="1" applyFill="1" applyAlignment="1" applyProtection="1">
      <alignment horizontal="right"/>
      <protection locked="0"/>
    </xf>
    <xf numFmtId="167" fontId="3" fillId="4" borderId="0" xfId="1" applyNumberFormat="1" applyFont="1" applyFill="1" applyAlignment="1" applyProtection="1">
      <alignment horizontal="right"/>
      <protection locked="0"/>
    </xf>
    <xf numFmtId="0" fontId="7" fillId="0" borderId="0" xfId="0" applyFont="1" applyFill="1" applyBorder="1"/>
    <xf numFmtId="0" fontId="4" fillId="0" borderId="0" xfId="0" applyFont="1" applyFill="1" applyBorder="1"/>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10" fontId="4" fillId="0" borderId="0" xfId="0" applyNumberFormat="1" applyFont="1" applyFill="1" applyBorder="1" applyAlignment="1">
      <alignment horizontal="right"/>
    </xf>
    <xf numFmtId="0" fontId="8" fillId="0" borderId="0" xfId="0" applyFont="1" applyFill="1" applyBorder="1"/>
    <xf numFmtId="164" fontId="4" fillId="0" borderId="0" xfId="0" applyNumberFormat="1" applyFont="1" applyFill="1" applyBorder="1"/>
    <xf numFmtId="10" fontId="4" fillId="0" borderId="0" xfId="2" applyNumberFormat="1" applyFont="1" applyFill="1" applyBorder="1" applyAlignment="1">
      <alignment horizontal="right"/>
    </xf>
    <xf numFmtId="10" fontId="4" fillId="0" borderId="0" xfId="0" applyNumberFormat="1" applyFont="1" applyFill="1" applyBorder="1"/>
    <xf numFmtId="0" fontId="3" fillId="0" borderId="0" xfId="0" applyFont="1" applyFill="1" applyAlignment="1">
      <alignment horizontal="left" indent="1"/>
    </xf>
    <xf numFmtId="0" fontId="5" fillId="0" borderId="0" xfId="0" applyFont="1" applyFill="1"/>
    <xf numFmtId="0" fontId="10" fillId="2" borderId="1" xfId="0" applyFont="1" applyFill="1" applyBorder="1"/>
    <xf numFmtId="0" fontId="3" fillId="3" borderId="0" xfId="0" applyFont="1" applyFill="1" applyAlignment="1">
      <alignment horizontal="justify" vertical="center" wrapText="1"/>
    </xf>
    <xf numFmtId="0" fontId="2" fillId="2" borderId="1" xfId="0" applyFont="1" applyFill="1" applyBorder="1" applyAlignment="1">
      <alignment horizontal="left"/>
    </xf>
    <xf numFmtId="0" fontId="3" fillId="0" borderId="0" xfId="0" applyFont="1" applyAlignment="1">
      <alignment horizontal="justify" vertical="top" wrapText="1"/>
    </xf>
    <xf numFmtId="0" fontId="2" fillId="0" borderId="0" xfId="0" applyFont="1" applyAlignment="1">
      <alignment horizontal="left" vertical="center"/>
    </xf>
    <xf numFmtId="0" fontId="5" fillId="0" borderId="0" xfId="0" applyFont="1" applyAlignment="1">
      <alignment horizontal="justify" vertical="top" wrapText="1"/>
    </xf>
    <xf numFmtId="0" fontId="5" fillId="0" borderId="0" xfId="0" applyFont="1" applyAlignment="1">
      <alignment horizontal="justify" vertical="top"/>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1"/>
  <sheetViews>
    <sheetView showGridLines="0" tabSelected="1" workbookViewId="0">
      <selection activeCell="B5" sqref="B5"/>
    </sheetView>
  </sheetViews>
  <sheetFormatPr baseColWidth="10" defaultRowHeight="12.75" x14ac:dyDescent="0.2"/>
  <cols>
    <col min="1" max="1" width="73.5703125" style="1" customWidth="1"/>
    <col min="2" max="2" width="63.42578125" style="1" customWidth="1"/>
    <col min="3" max="3" width="3.7109375" style="1" customWidth="1"/>
    <col min="4" max="4" width="65.7109375" style="1" customWidth="1"/>
    <col min="5" max="16384" width="11.42578125" style="1"/>
  </cols>
  <sheetData>
    <row r="2" spans="1:4" ht="15" customHeight="1" x14ac:dyDescent="0.2">
      <c r="A2" s="39" t="s">
        <v>26</v>
      </c>
      <c r="B2" s="39"/>
      <c r="D2" s="37" t="s">
        <v>46</v>
      </c>
    </row>
    <row r="3" spans="1:4" ht="15" customHeight="1" x14ac:dyDescent="0.2">
      <c r="A3" s="4" t="s">
        <v>27</v>
      </c>
      <c r="B3" s="5" t="str">
        <f>'.'!A4</f>
        <v>Cleantech Infrastrukturgesellschaft mbH &amp; Co. KG (CTI 20)</v>
      </c>
      <c r="D3" s="38" t="s">
        <v>50</v>
      </c>
    </row>
    <row r="4" spans="1:4" ht="15" customHeight="1" x14ac:dyDescent="0.2">
      <c r="A4" s="1" t="s">
        <v>28</v>
      </c>
      <c r="B4" s="15">
        <f>'.'!B4</f>
        <v>0.06</v>
      </c>
      <c r="D4" s="38"/>
    </row>
    <row r="5" spans="1:4" ht="15" customHeight="1" x14ac:dyDescent="0.2">
      <c r="A5" s="4" t="s">
        <v>29</v>
      </c>
      <c r="B5" s="25">
        <v>10000</v>
      </c>
      <c r="D5" s="38"/>
    </row>
    <row r="6" spans="1:4" ht="15" customHeight="1" x14ac:dyDescent="0.2">
      <c r="A6" s="36" t="s">
        <v>43</v>
      </c>
      <c r="B6" s="6">
        <f>'.'!H4</f>
        <v>11</v>
      </c>
      <c r="D6" s="38"/>
    </row>
    <row r="7" spans="1:4" ht="15" customHeight="1" x14ac:dyDescent="0.2">
      <c r="A7" s="4" t="s">
        <v>30</v>
      </c>
      <c r="B7" s="23">
        <v>750</v>
      </c>
      <c r="D7" s="38"/>
    </row>
    <row r="8" spans="1:4" ht="15" hidden="1" customHeight="1" x14ac:dyDescent="0.2">
      <c r="A8" s="4" t="s">
        <v>15</v>
      </c>
      <c r="B8" s="7">
        <f>ROUND(B5*B4,2)</f>
        <v>600</v>
      </c>
      <c r="C8" s="8"/>
      <c r="D8" s="21"/>
    </row>
    <row r="9" spans="1:4" ht="15" hidden="1" customHeight="1" x14ac:dyDescent="0.2">
      <c r="A9" s="9" t="s">
        <v>16</v>
      </c>
      <c r="B9" s="10" t="str">
        <f>IF(B7&gt;=B5*B4,"Nicht in voller Höhe darstellbar","In voller Höhe darstellbar")</f>
        <v>Nicht in voller Höhe darstellbar</v>
      </c>
      <c r="D9" s="21"/>
    </row>
    <row r="10" spans="1:4" ht="15" customHeight="1" x14ac:dyDescent="0.2">
      <c r="B10" s="2"/>
      <c r="D10" s="21"/>
    </row>
    <row r="11" spans="1:4" ht="15" customHeight="1" x14ac:dyDescent="0.2">
      <c r="A11" s="39" t="s">
        <v>36</v>
      </c>
      <c r="B11" s="39"/>
      <c r="D11" s="22"/>
    </row>
    <row r="12" spans="1:4" ht="15" customHeight="1" x14ac:dyDescent="0.2">
      <c r="A12" s="4" t="s">
        <v>31</v>
      </c>
      <c r="B12" s="11">
        <f>IF(B9="In voller Höhe darstellbar",ROUNDUP(B7/B4,-2),B5)</f>
        <v>10000</v>
      </c>
      <c r="D12" s="38" t="s">
        <v>47</v>
      </c>
    </row>
    <row r="13" spans="1:4" ht="15" customHeight="1" x14ac:dyDescent="0.2">
      <c r="A13" s="36" t="s">
        <v>45</v>
      </c>
      <c r="B13" s="12">
        <f>B5-B12</f>
        <v>0</v>
      </c>
      <c r="D13" s="38"/>
    </row>
    <row r="14" spans="1:4" ht="7.5" customHeight="1" x14ac:dyDescent="0.2">
      <c r="A14" s="4"/>
      <c r="B14" s="12"/>
      <c r="D14" s="38"/>
    </row>
    <row r="15" spans="1:4" ht="15" customHeight="1" x14ac:dyDescent="0.2">
      <c r="A15" s="4" t="s">
        <v>32</v>
      </c>
      <c r="B15" s="13">
        <f>B12*B4</f>
        <v>600</v>
      </c>
      <c r="D15" s="38"/>
    </row>
    <row r="16" spans="1:4" ht="15" customHeight="1" x14ac:dyDescent="0.2">
      <c r="A16" s="4" t="s">
        <v>33</v>
      </c>
      <c r="B16" s="7"/>
      <c r="D16" s="38"/>
    </row>
    <row r="17" spans="1:4" ht="15" customHeight="1" x14ac:dyDescent="0.2">
      <c r="A17" s="35" t="s">
        <v>34</v>
      </c>
      <c r="B17" s="14">
        <f>('.'!F23*'Ein- und Ausgabeblatt'!B12/'Ein- und Ausgabeblatt'!B5)+('.'!F52*'Ein- und Ausgabeblatt'!B13/'Ein- und Ausgabeblatt'!B5)</f>
        <v>3.8999999999999993E-2</v>
      </c>
      <c r="D17" s="38"/>
    </row>
    <row r="18" spans="1:4" ht="15" customHeight="1" x14ac:dyDescent="0.2">
      <c r="A18" s="35" t="s">
        <v>35</v>
      </c>
      <c r="B18" s="14">
        <f>('.'!F37*'Ein- und Ausgabeblatt'!B12/'Ein- und Ausgabeblatt'!B5)+('.'!F66*'Ein- und Ausgabeblatt'!B13/'Ein- und Ausgabeblatt'!B5)</f>
        <v>4.8750000000000009E-2</v>
      </c>
      <c r="D18" s="38"/>
    </row>
    <row r="19" spans="1:4" ht="15" customHeight="1" x14ac:dyDescent="0.2">
      <c r="A19" s="36" t="s">
        <v>44</v>
      </c>
      <c r="D19" s="38"/>
    </row>
    <row r="20" spans="1:4" ht="15" customHeight="1" x14ac:dyDescent="0.2">
      <c r="A20" s="35" t="s">
        <v>34</v>
      </c>
      <c r="B20" s="14">
        <f>('.'!H22*'Ein- und Ausgabeblatt'!B12/'Ein- und Ausgabeblatt'!B5)+('.'!H51*'Ein- und Ausgabeblatt'!B13/'Ein- und Ausgabeblatt'!B5)</f>
        <v>0.42899999999999988</v>
      </c>
      <c r="D20" s="38"/>
    </row>
    <row r="21" spans="1:4" ht="15" customHeight="1" x14ac:dyDescent="0.2">
      <c r="A21" s="35" t="s">
        <v>35</v>
      </c>
      <c r="B21" s="3">
        <f>('.'!H36*'Ein- und Ausgabeblatt'!B12/'Ein- und Ausgabeblatt'!B5)+('.'!H65*'Ein- und Ausgabeblatt'!B13/'Ein- und Ausgabeblatt'!B5)</f>
        <v>0.53625000000000012</v>
      </c>
      <c r="D21" s="38"/>
    </row>
    <row r="22" spans="1:4" ht="15" customHeight="1" x14ac:dyDescent="0.2">
      <c r="A22" s="4"/>
      <c r="B22" s="4"/>
      <c r="D22" s="21"/>
    </row>
    <row r="23" spans="1:4" ht="15" customHeight="1" x14ac:dyDescent="0.2">
      <c r="A23" s="39" t="s">
        <v>37</v>
      </c>
      <c r="B23" s="39"/>
      <c r="D23" s="22"/>
    </row>
    <row r="24" spans="1:4" ht="15" customHeight="1" x14ac:dyDescent="0.2">
      <c r="A24" s="4" t="s">
        <v>31</v>
      </c>
      <c r="B24" s="11">
        <v>0</v>
      </c>
      <c r="D24" s="38" t="s">
        <v>48</v>
      </c>
    </row>
    <row r="25" spans="1:4" ht="15" customHeight="1" x14ac:dyDescent="0.2">
      <c r="A25" s="36" t="s">
        <v>45</v>
      </c>
      <c r="B25" s="12">
        <f>B5</f>
        <v>10000</v>
      </c>
      <c r="D25" s="38"/>
    </row>
    <row r="26" spans="1:4" ht="7.5" customHeight="1" x14ac:dyDescent="0.2">
      <c r="A26" s="4"/>
      <c r="B26" s="12"/>
      <c r="D26" s="38"/>
    </row>
    <row r="27" spans="1:4" ht="15" customHeight="1" x14ac:dyDescent="0.2">
      <c r="A27" s="4" t="s">
        <v>32</v>
      </c>
      <c r="B27" s="7">
        <f>B24*B15</f>
        <v>0</v>
      </c>
      <c r="D27" s="38"/>
    </row>
    <row r="28" spans="1:4" ht="15" customHeight="1" x14ac:dyDescent="0.2">
      <c r="A28" s="4" t="s">
        <v>33</v>
      </c>
      <c r="B28" s="7"/>
      <c r="D28" s="38"/>
    </row>
    <row r="29" spans="1:4" ht="15" customHeight="1" x14ac:dyDescent="0.2">
      <c r="A29" s="35" t="s">
        <v>34</v>
      </c>
      <c r="B29" s="3">
        <f>('.'!F23*'Ein- und Ausgabeblatt'!B24/'Ein- und Ausgabeblatt'!B5)+('.'!F52*'Ein- und Ausgabeblatt'!B25/'Ein- und Ausgabeblatt'!B5)</f>
        <v>7.767499999999998E-2</v>
      </c>
      <c r="D29" s="38"/>
    </row>
    <row r="30" spans="1:4" ht="15" customHeight="1" x14ac:dyDescent="0.2">
      <c r="A30" s="35" t="s">
        <v>35</v>
      </c>
      <c r="B30" s="3">
        <f>('.'!F37*'Ein- und Ausgabeblatt'!B24/'Ein- und Ausgabeblatt'!B5)+('.'!F66*'Ein- und Ausgabeblatt'!B25/'Ein- und Ausgabeblatt'!B5)</f>
        <v>9.625200000000006E-2</v>
      </c>
      <c r="D30" s="38"/>
    </row>
    <row r="31" spans="1:4" ht="15" customHeight="1" x14ac:dyDescent="0.2">
      <c r="A31" s="36" t="s">
        <v>44</v>
      </c>
      <c r="D31" s="38"/>
    </row>
    <row r="32" spans="1:4" ht="15" customHeight="1" x14ac:dyDescent="0.2">
      <c r="A32" s="35" t="s">
        <v>34</v>
      </c>
      <c r="B32" s="15">
        <f>('.'!H22*'Ein- und Ausgabeblatt'!B24/'Ein- und Ausgabeblatt'!B5)+('.'!H51*'Ein- und Ausgabeblatt'!B25/'Ein- und Ausgabeblatt'!B5)</f>
        <v>0.85442499999999977</v>
      </c>
      <c r="D32" s="38"/>
    </row>
    <row r="33" spans="1:4" ht="15" customHeight="1" x14ac:dyDescent="0.2">
      <c r="A33" s="35" t="s">
        <v>35</v>
      </c>
      <c r="B33" s="15">
        <f>('.'!H36*'Ein- und Ausgabeblatt'!B24/'Ein- und Ausgabeblatt'!B5)+('.'!H65*'Ein- und Ausgabeblatt'!B25/'Ein- und Ausgabeblatt'!B5)</f>
        <v>1.0587720000000007</v>
      </c>
      <c r="D33" s="38"/>
    </row>
    <row r="34" spans="1:4" ht="15" customHeight="1" x14ac:dyDescent="0.2">
      <c r="B34" s="3"/>
      <c r="D34" s="21"/>
    </row>
    <row r="35" spans="1:4" ht="15" customHeight="1" x14ac:dyDescent="0.2">
      <c r="A35" s="39" t="s">
        <v>38</v>
      </c>
      <c r="B35" s="39"/>
      <c r="D35" s="22"/>
    </row>
    <row r="36" spans="1:4" ht="15" customHeight="1" x14ac:dyDescent="0.2">
      <c r="A36" s="4" t="s">
        <v>31</v>
      </c>
      <c r="B36" s="24">
        <v>0</v>
      </c>
      <c r="D36" s="38" t="s">
        <v>49</v>
      </c>
    </row>
    <row r="37" spans="1:4" ht="15" customHeight="1" x14ac:dyDescent="0.2">
      <c r="A37" s="36" t="s">
        <v>45</v>
      </c>
      <c r="B37" s="16">
        <f>B5-B36</f>
        <v>10000</v>
      </c>
      <c r="D37" s="38"/>
    </row>
    <row r="38" spans="1:4" ht="7.5" customHeight="1" x14ac:dyDescent="0.2">
      <c r="A38" s="4"/>
      <c r="B38" s="19"/>
      <c r="D38" s="38"/>
    </row>
    <row r="39" spans="1:4" ht="15" customHeight="1" x14ac:dyDescent="0.2">
      <c r="A39" s="4" t="s">
        <v>32</v>
      </c>
      <c r="B39" s="7">
        <f>B36*B4</f>
        <v>0</v>
      </c>
      <c r="D39" s="38"/>
    </row>
    <row r="40" spans="1:4" ht="15" customHeight="1" x14ac:dyDescent="0.2">
      <c r="A40" s="4" t="s">
        <v>33</v>
      </c>
      <c r="D40" s="38"/>
    </row>
    <row r="41" spans="1:4" ht="15" customHeight="1" x14ac:dyDescent="0.2">
      <c r="A41" s="35" t="s">
        <v>34</v>
      </c>
      <c r="B41" s="15">
        <f>('.'!F23*'Ein- und Ausgabeblatt'!B36/'Ein- und Ausgabeblatt'!B5)+('.'!F52*'Ein- und Ausgabeblatt'!B37/'Ein- und Ausgabeblatt'!B5)</f>
        <v>7.767499999999998E-2</v>
      </c>
      <c r="D41" s="38"/>
    </row>
    <row r="42" spans="1:4" ht="15" customHeight="1" x14ac:dyDescent="0.2">
      <c r="A42" s="35" t="s">
        <v>35</v>
      </c>
      <c r="B42" s="15">
        <f>('.'!F37*'Ein- und Ausgabeblatt'!B36/'Ein- und Ausgabeblatt'!B5)+('.'!F66*'Ein- und Ausgabeblatt'!B37/'Ein- und Ausgabeblatt'!B5)</f>
        <v>9.625200000000006E-2</v>
      </c>
      <c r="D42" s="38"/>
    </row>
    <row r="43" spans="1:4" ht="15" customHeight="1" x14ac:dyDescent="0.2">
      <c r="A43" s="36" t="s">
        <v>44</v>
      </c>
      <c r="D43" s="38"/>
    </row>
    <row r="44" spans="1:4" ht="15" customHeight="1" x14ac:dyDescent="0.2">
      <c r="A44" s="35" t="s">
        <v>34</v>
      </c>
      <c r="B44" s="15">
        <f>('.'!H22*'Ein- und Ausgabeblatt'!B36/'Ein- und Ausgabeblatt'!B5)+('.'!H51*'Ein- und Ausgabeblatt'!B37/'Ein- und Ausgabeblatt'!B5)</f>
        <v>0.85442499999999977</v>
      </c>
      <c r="D44" s="38"/>
    </row>
    <row r="45" spans="1:4" ht="15" customHeight="1" x14ac:dyDescent="0.2">
      <c r="A45" s="35" t="s">
        <v>35</v>
      </c>
      <c r="B45" s="15">
        <f>('.'!H36*'Ein- und Ausgabeblatt'!B36/'Ein- und Ausgabeblatt'!B5)+('.'!H65*'Ein- und Ausgabeblatt'!B37/'Ein- und Ausgabeblatt'!B5)</f>
        <v>1.0587720000000007</v>
      </c>
      <c r="D45" s="38"/>
    </row>
    <row r="46" spans="1:4" ht="15" customHeight="1" x14ac:dyDescent="0.2">
      <c r="B46" s="15"/>
    </row>
    <row r="47" spans="1:4" ht="15" customHeight="1" x14ac:dyDescent="0.2">
      <c r="B47" s="15"/>
    </row>
    <row r="48" spans="1:4" ht="15" customHeight="1" x14ac:dyDescent="0.2">
      <c r="A48" s="41" t="s">
        <v>39</v>
      </c>
      <c r="B48" s="41"/>
      <c r="D48" s="17"/>
    </row>
    <row r="49" spans="1:2" ht="15" customHeight="1" x14ac:dyDescent="0.2">
      <c r="A49" s="42" t="s">
        <v>51</v>
      </c>
      <c r="B49" s="43"/>
    </row>
    <row r="50" spans="1:2" ht="15" customHeight="1" x14ac:dyDescent="0.2">
      <c r="A50" s="43"/>
      <c r="B50" s="43"/>
    </row>
    <row r="51" spans="1:2" ht="15" customHeight="1" x14ac:dyDescent="0.2">
      <c r="A51" s="43"/>
      <c r="B51" s="43"/>
    </row>
    <row r="52" spans="1:2" ht="15" customHeight="1" x14ac:dyDescent="0.2">
      <c r="A52" s="43"/>
      <c r="B52" s="43"/>
    </row>
    <row r="53" spans="1:2" ht="15" customHeight="1" x14ac:dyDescent="0.2">
      <c r="A53" s="43"/>
      <c r="B53" s="43"/>
    </row>
    <row r="54" spans="1:2" ht="15" customHeight="1" x14ac:dyDescent="0.2">
      <c r="A54" s="43"/>
      <c r="B54" s="43"/>
    </row>
    <row r="55" spans="1:2" ht="15" customHeight="1" x14ac:dyDescent="0.2">
      <c r="A55" s="43"/>
      <c r="B55" s="43"/>
    </row>
    <row r="56" spans="1:2" ht="15" customHeight="1" x14ac:dyDescent="0.2">
      <c r="A56" s="43"/>
      <c r="B56" s="43"/>
    </row>
    <row r="57" spans="1:2" ht="15" customHeight="1" x14ac:dyDescent="0.2">
      <c r="A57" s="43"/>
      <c r="B57" s="43"/>
    </row>
    <row r="58" spans="1:2" ht="15" customHeight="1" x14ac:dyDescent="0.2">
      <c r="A58" s="43"/>
      <c r="B58" s="43"/>
    </row>
    <row r="59" spans="1:2" ht="15" customHeight="1" x14ac:dyDescent="0.2">
      <c r="A59" s="43"/>
      <c r="B59" s="43"/>
    </row>
    <row r="60" spans="1:2" ht="15" customHeight="1" x14ac:dyDescent="0.2">
      <c r="A60" s="43"/>
      <c r="B60" s="43"/>
    </row>
    <row r="61" spans="1:2" ht="15" customHeight="1" x14ac:dyDescent="0.2">
      <c r="A61" s="43"/>
      <c r="B61" s="43"/>
    </row>
    <row r="62" spans="1:2" ht="15" customHeight="1" x14ac:dyDescent="0.2">
      <c r="A62" s="43"/>
      <c r="B62" s="43"/>
    </row>
    <row r="63" spans="1:2" ht="15" customHeight="1" x14ac:dyDescent="0.2">
      <c r="A63" s="43"/>
      <c r="B63" s="43"/>
    </row>
    <row r="64" spans="1:2" ht="15" customHeight="1" x14ac:dyDescent="0.2">
      <c r="A64" s="43"/>
      <c r="B64" s="43"/>
    </row>
    <row r="65" spans="1:4" ht="15" customHeight="1" x14ac:dyDescent="0.2">
      <c r="A65" s="43"/>
      <c r="B65" s="43"/>
    </row>
    <row r="66" spans="1:4" ht="15" customHeight="1" x14ac:dyDescent="0.2">
      <c r="A66" s="43"/>
      <c r="B66" s="43"/>
    </row>
    <row r="67" spans="1:4" ht="15" customHeight="1" x14ac:dyDescent="0.2">
      <c r="A67" s="43"/>
      <c r="B67" s="43"/>
    </row>
    <row r="68" spans="1:4" ht="15" customHeight="1" x14ac:dyDescent="0.2">
      <c r="A68" s="18"/>
      <c r="B68" s="18"/>
    </row>
    <row r="69" spans="1:4" ht="15" customHeight="1" x14ac:dyDescent="0.2">
      <c r="A69" s="41" t="s">
        <v>40</v>
      </c>
      <c r="B69" s="41"/>
    </row>
    <row r="70" spans="1:4" ht="15" customHeight="1" x14ac:dyDescent="0.2">
      <c r="A70" s="40" t="s">
        <v>41</v>
      </c>
      <c r="B70" s="40"/>
    </row>
    <row r="71" spans="1:4" ht="15" customHeight="1" x14ac:dyDescent="0.2">
      <c r="A71" s="40"/>
      <c r="B71" s="40"/>
      <c r="D71" s="20" t="s">
        <v>42</v>
      </c>
    </row>
  </sheetData>
  <sheetProtection algorithmName="SHA-512" hashValue="+8ODy3YmZ1wY1CIGpNG0+TDuOr0nwX5nUHF1ltFAXSyFh4d6VxHIEOiASsdVU3OzjAg5N+lM4AfB0vegPnLhkw==" saltValue="kiZmrb7GRdKjwk30MxQndg==" spinCount="100000" sheet="1" objects="1" scenarios="1" selectLockedCells="1"/>
  <mergeCells count="12">
    <mergeCell ref="A70:B71"/>
    <mergeCell ref="A35:B35"/>
    <mergeCell ref="A48:B48"/>
    <mergeCell ref="A49:B67"/>
    <mergeCell ref="A69:B69"/>
    <mergeCell ref="D36:D45"/>
    <mergeCell ref="A2:B2"/>
    <mergeCell ref="D3:D7"/>
    <mergeCell ref="A11:B11"/>
    <mergeCell ref="A23:B23"/>
    <mergeCell ref="D12:D21"/>
    <mergeCell ref="D24:D33"/>
  </mergeCells>
  <dataValidations count="3">
    <dataValidation type="whole" operator="lessThanOrEqual" allowBlank="1" showInputMessage="1" showErrorMessage="1" sqref="B36">
      <formula1>B5</formula1>
    </dataValidation>
    <dataValidation type="decimal" operator="lessThanOrEqual" allowBlank="1" showInputMessage="1" showErrorMessage="1" sqref="B7">
      <formula1>B8</formula1>
    </dataValidation>
    <dataValidation type="whole" allowBlank="1" showInputMessage="1" showErrorMessage="1" sqref="B5">
      <formula1>10000</formula1>
      <formula2>1000000000</formula2>
    </dataValidation>
  </dataValidations>
  <pageMargins left="0.7" right="0.7" top="0.78740157499999996" bottom="0.78740157499999996" header="0.3" footer="0.3"/>
  <pageSetup paperSize="9" scale="4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showRowColHeaders="0" workbookViewId="0">
      <selection sqref="A1:XFD1048576"/>
    </sheetView>
  </sheetViews>
  <sheetFormatPr baseColWidth="10" defaultRowHeight="12.75" x14ac:dyDescent="0.2"/>
  <cols>
    <col min="1" max="1" width="66.7109375" style="27" customWidth="1"/>
    <col min="2" max="2" width="57.7109375" style="27" customWidth="1"/>
    <col min="3" max="3" width="60.85546875" style="27" customWidth="1"/>
    <col min="4" max="4" width="32" style="27" customWidth="1"/>
    <col min="5" max="5" width="29.7109375" style="27" customWidth="1"/>
    <col min="6" max="7" width="31.85546875" style="27" customWidth="1"/>
    <col min="8" max="8" width="39.85546875" style="27" customWidth="1"/>
    <col min="9" max="9" width="24.7109375" style="27" customWidth="1"/>
    <col min="10" max="10" width="19.5703125" style="27" customWidth="1"/>
    <col min="11" max="16384" width="11.42578125" style="27"/>
  </cols>
  <sheetData>
    <row r="1" spans="1:10" x14ac:dyDescent="0.2">
      <c r="A1" s="26" t="s">
        <v>25</v>
      </c>
    </row>
    <row r="3" spans="1:10" x14ac:dyDescent="0.2">
      <c r="A3" s="27" t="s">
        <v>0</v>
      </c>
      <c r="B3" s="28" t="s">
        <v>1</v>
      </c>
      <c r="C3" s="28" t="s">
        <v>2</v>
      </c>
      <c r="D3" s="28" t="s">
        <v>3</v>
      </c>
      <c r="E3" s="28" t="s">
        <v>4</v>
      </c>
      <c r="F3" s="28" t="s">
        <v>5</v>
      </c>
      <c r="G3" s="28" t="s">
        <v>6</v>
      </c>
      <c r="H3" s="28" t="s">
        <v>7</v>
      </c>
      <c r="I3" s="28" t="s">
        <v>8</v>
      </c>
      <c r="J3" s="28" t="s">
        <v>24</v>
      </c>
    </row>
    <row r="4" spans="1:10" x14ac:dyDescent="0.2">
      <c r="A4" s="27" t="s">
        <v>23</v>
      </c>
      <c r="B4" s="29">
        <v>0.06</v>
      </c>
      <c r="C4" s="29">
        <v>0</v>
      </c>
      <c r="D4" s="30">
        <v>0.06</v>
      </c>
      <c r="E4" s="30">
        <v>7.4999999999999997E-2</v>
      </c>
      <c r="F4" s="30">
        <v>0.1</v>
      </c>
      <c r="G4" s="30">
        <v>0.12</v>
      </c>
      <c r="H4" s="28">
        <v>11</v>
      </c>
      <c r="I4" s="30">
        <v>0.6</v>
      </c>
      <c r="J4" s="30">
        <v>0.65</v>
      </c>
    </row>
    <row r="6" spans="1:10" x14ac:dyDescent="0.2">
      <c r="A6" s="31"/>
      <c r="D6" s="32"/>
      <c r="I6" s="32"/>
    </row>
    <row r="7" spans="1:10" x14ac:dyDescent="0.2">
      <c r="A7" s="26" t="s">
        <v>9</v>
      </c>
      <c r="D7" s="32"/>
      <c r="I7" s="32"/>
    </row>
    <row r="8" spans="1:10" x14ac:dyDescent="0.2">
      <c r="A8" s="26"/>
      <c r="D8" s="32"/>
      <c r="I8" s="32"/>
    </row>
    <row r="9" spans="1:10" x14ac:dyDescent="0.2">
      <c r="A9" s="31" t="s">
        <v>23</v>
      </c>
      <c r="D9" s="32"/>
      <c r="I9" s="32"/>
    </row>
    <row r="10" spans="1:10" x14ac:dyDescent="0.2">
      <c r="A10" s="31"/>
      <c r="D10" s="32"/>
      <c r="I10" s="32"/>
    </row>
    <row r="11" spans="1:10" x14ac:dyDescent="0.2">
      <c r="A11" s="27" t="s">
        <v>10</v>
      </c>
      <c r="B11" s="27" t="s">
        <v>17</v>
      </c>
      <c r="C11" s="27" t="s">
        <v>18</v>
      </c>
      <c r="D11" s="32" t="s">
        <v>11</v>
      </c>
      <c r="E11" s="27" t="s">
        <v>12</v>
      </c>
      <c r="F11" s="27" t="s">
        <v>19</v>
      </c>
      <c r="G11" s="27" t="s">
        <v>13</v>
      </c>
      <c r="I11" s="33"/>
    </row>
    <row r="12" spans="1:10" x14ac:dyDescent="0.2">
      <c r="A12" s="27">
        <v>1</v>
      </c>
      <c r="B12" s="32">
        <f>$B$4</f>
        <v>0.06</v>
      </c>
      <c r="C12" s="34">
        <f>$D$4*$J$4</f>
        <v>3.9E-2</v>
      </c>
      <c r="D12" s="32">
        <f t="shared" ref="D12:D22" si="0">C12-B12</f>
        <v>-2.0999999999999998E-2</v>
      </c>
      <c r="E12" s="32">
        <f>IF(D12&gt;=0,1+D12-D12*(1-$I$4),1+D12)</f>
        <v>0.97899999999999998</v>
      </c>
      <c r="F12" s="32">
        <f>C12</f>
        <v>3.9E-2</v>
      </c>
      <c r="G12" s="32">
        <f>IF(D12&gt;0,F12-C12,0)</f>
        <v>0</v>
      </c>
      <c r="H12" s="32">
        <f>F12</f>
        <v>3.9E-2</v>
      </c>
      <c r="I12" s="33"/>
    </row>
    <row r="13" spans="1:10" x14ac:dyDescent="0.2">
      <c r="A13" s="27">
        <v>2</v>
      </c>
      <c r="B13" s="32">
        <f t="shared" ref="B13:B22" si="1">$B$4</f>
        <v>0.06</v>
      </c>
      <c r="C13" s="34">
        <f t="shared" ref="C13:C21" si="2">$D$4*$J$4</f>
        <v>3.9E-2</v>
      </c>
      <c r="D13" s="32">
        <f t="shared" si="0"/>
        <v>-2.0999999999999998E-2</v>
      </c>
      <c r="E13" s="32">
        <f>IF(D13&gt;=0,E12+D13-D12*(1-$I$4),E12+D13)</f>
        <v>0.95799999999999996</v>
      </c>
      <c r="F13" s="32">
        <f>IF((E12&lt;=100%),C13,C13*E12)</f>
        <v>3.9E-2</v>
      </c>
      <c r="G13" s="32">
        <f t="shared" ref="G13:G18" si="3">IF(D13&gt;0,F13-C13,0)</f>
        <v>0</v>
      </c>
      <c r="H13" s="32">
        <f>H12+F13</f>
        <v>7.8E-2</v>
      </c>
      <c r="I13" s="33"/>
    </row>
    <row r="14" spans="1:10" x14ac:dyDescent="0.2">
      <c r="A14" s="27">
        <v>3</v>
      </c>
      <c r="B14" s="32">
        <f t="shared" si="1"/>
        <v>0.06</v>
      </c>
      <c r="C14" s="34">
        <f t="shared" si="2"/>
        <v>3.9E-2</v>
      </c>
      <c r="D14" s="32">
        <f t="shared" si="0"/>
        <v>-2.0999999999999998E-2</v>
      </c>
      <c r="E14" s="32">
        <f t="shared" ref="E14:E22" si="4">IF(D14&gt;=0,E13+D14-D13*(1-$I$4),E13+D14)</f>
        <v>0.93699999999999994</v>
      </c>
      <c r="F14" s="32">
        <f t="shared" ref="F14:F22" si="5">IF((E13&lt;=100%),C14,C14*E13)</f>
        <v>3.9E-2</v>
      </c>
      <c r="G14" s="32">
        <f t="shared" si="3"/>
        <v>0</v>
      </c>
      <c r="H14" s="32">
        <f>H13+F14</f>
        <v>0.11699999999999999</v>
      </c>
      <c r="I14" s="33"/>
    </row>
    <row r="15" spans="1:10" x14ac:dyDescent="0.2">
      <c r="A15" s="27">
        <v>4</v>
      </c>
      <c r="B15" s="32">
        <f t="shared" si="1"/>
        <v>0.06</v>
      </c>
      <c r="C15" s="34">
        <f t="shared" si="2"/>
        <v>3.9E-2</v>
      </c>
      <c r="D15" s="32">
        <f t="shared" si="0"/>
        <v>-2.0999999999999998E-2</v>
      </c>
      <c r="E15" s="32">
        <f t="shared" si="4"/>
        <v>0.91599999999999993</v>
      </c>
      <c r="F15" s="32">
        <f t="shared" si="5"/>
        <v>3.9E-2</v>
      </c>
      <c r="G15" s="32">
        <f t="shared" si="3"/>
        <v>0</v>
      </c>
      <c r="H15" s="32">
        <f>H14+F15</f>
        <v>0.156</v>
      </c>
      <c r="I15" s="33"/>
    </row>
    <row r="16" spans="1:10" x14ac:dyDescent="0.2">
      <c r="A16" s="27">
        <v>5</v>
      </c>
      <c r="B16" s="32">
        <f t="shared" si="1"/>
        <v>0.06</v>
      </c>
      <c r="C16" s="34">
        <f t="shared" si="2"/>
        <v>3.9E-2</v>
      </c>
      <c r="D16" s="32">
        <f t="shared" si="0"/>
        <v>-2.0999999999999998E-2</v>
      </c>
      <c r="E16" s="32">
        <f t="shared" si="4"/>
        <v>0.89499999999999991</v>
      </c>
      <c r="F16" s="32">
        <f t="shared" si="5"/>
        <v>3.9E-2</v>
      </c>
      <c r="G16" s="32">
        <f t="shared" si="3"/>
        <v>0</v>
      </c>
      <c r="H16" s="32">
        <f>H15+F16</f>
        <v>0.19500000000000001</v>
      </c>
    </row>
    <row r="17" spans="1:12" x14ac:dyDescent="0.2">
      <c r="A17" s="27">
        <v>6</v>
      </c>
      <c r="B17" s="32">
        <f t="shared" si="1"/>
        <v>0.06</v>
      </c>
      <c r="C17" s="34">
        <f t="shared" si="2"/>
        <v>3.9E-2</v>
      </c>
      <c r="D17" s="32">
        <f t="shared" si="0"/>
        <v>-2.0999999999999998E-2</v>
      </c>
      <c r="E17" s="32">
        <f t="shared" si="4"/>
        <v>0.87399999999999989</v>
      </c>
      <c r="F17" s="32">
        <f t="shared" si="5"/>
        <v>3.9E-2</v>
      </c>
      <c r="G17" s="32">
        <f t="shared" si="3"/>
        <v>0</v>
      </c>
      <c r="H17" s="32">
        <f t="shared" ref="H17:H22" si="6">H16+F17</f>
        <v>0.23400000000000001</v>
      </c>
    </row>
    <row r="18" spans="1:12" x14ac:dyDescent="0.2">
      <c r="A18" s="27">
        <v>7</v>
      </c>
      <c r="B18" s="32">
        <f t="shared" si="1"/>
        <v>0.06</v>
      </c>
      <c r="C18" s="34">
        <f t="shared" si="2"/>
        <v>3.9E-2</v>
      </c>
      <c r="D18" s="32">
        <f t="shared" si="0"/>
        <v>-2.0999999999999998E-2</v>
      </c>
      <c r="E18" s="32">
        <f t="shared" si="4"/>
        <v>0.85299999999999987</v>
      </c>
      <c r="F18" s="32">
        <f t="shared" si="5"/>
        <v>3.9E-2</v>
      </c>
      <c r="G18" s="32">
        <f t="shared" si="3"/>
        <v>0</v>
      </c>
      <c r="H18" s="32">
        <f t="shared" si="6"/>
        <v>0.27300000000000002</v>
      </c>
    </row>
    <row r="19" spans="1:12" x14ac:dyDescent="0.2">
      <c r="A19" s="27">
        <v>8</v>
      </c>
      <c r="B19" s="32">
        <f t="shared" si="1"/>
        <v>0.06</v>
      </c>
      <c r="C19" s="34">
        <f t="shared" si="2"/>
        <v>3.9E-2</v>
      </c>
      <c r="D19" s="32">
        <f t="shared" si="0"/>
        <v>-2.0999999999999998E-2</v>
      </c>
      <c r="E19" s="32">
        <f t="shared" si="4"/>
        <v>0.83199999999999985</v>
      </c>
      <c r="F19" s="32">
        <f t="shared" si="5"/>
        <v>3.9E-2</v>
      </c>
      <c r="G19" s="32">
        <f>IF(D19&gt;0,F19-C19,0)</f>
        <v>0</v>
      </c>
      <c r="H19" s="32">
        <f t="shared" si="6"/>
        <v>0.312</v>
      </c>
    </row>
    <row r="20" spans="1:12" x14ac:dyDescent="0.2">
      <c r="A20" s="27">
        <v>9</v>
      </c>
      <c r="B20" s="32">
        <f t="shared" si="1"/>
        <v>0.06</v>
      </c>
      <c r="C20" s="34">
        <f t="shared" si="2"/>
        <v>3.9E-2</v>
      </c>
      <c r="D20" s="32">
        <f t="shared" si="0"/>
        <v>-2.0999999999999998E-2</v>
      </c>
      <c r="E20" s="32">
        <f t="shared" si="4"/>
        <v>0.81099999999999983</v>
      </c>
      <c r="F20" s="32">
        <f t="shared" si="5"/>
        <v>3.9E-2</v>
      </c>
      <c r="G20" s="32">
        <f t="shared" ref="G20:G21" si="7">IF(D20&gt;0,F20-C20,0)</f>
        <v>0</v>
      </c>
      <c r="H20" s="32">
        <f t="shared" si="6"/>
        <v>0.35099999999999998</v>
      </c>
    </row>
    <row r="21" spans="1:12" x14ac:dyDescent="0.2">
      <c r="A21" s="27">
        <v>10</v>
      </c>
      <c r="B21" s="32">
        <f t="shared" si="1"/>
        <v>0.06</v>
      </c>
      <c r="C21" s="34">
        <f t="shared" si="2"/>
        <v>3.9E-2</v>
      </c>
      <c r="D21" s="32">
        <f t="shared" si="0"/>
        <v>-2.0999999999999998E-2</v>
      </c>
      <c r="E21" s="32">
        <f t="shared" si="4"/>
        <v>0.78999999999999981</v>
      </c>
      <c r="F21" s="32">
        <f t="shared" si="5"/>
        <v>3.9E-2</v>
      </c>
      <c r="G21" s="32">
        <f t="shared" si="7"/>
        <v>0</v>
      </c>
      <c r="H21" s="32">
        <f t="shared" si="6"/>
        <v>0.38999999999999996</v>
      </c>
    </row>
    <row r="22" spans="1:12" x14ac:dyDescent="0.2">
      <c r="A22" s="27">
        <v>11</v>
      </c>
      <c r="B22" s="32">
        <f t="shared" si="1"/>
        <v>0.06</v>
      </c>
      <c r="C22" s="34">
        <f>$D$4*$J$4</f>
        <v>3.9E-2</v>
      </c>
      <c r="D22" s="32">
        <f t="shared" si="0"/>
        <v>-2.0999999999999998E-2</v>
      </c>
      <c r="E22" s="32">
        <f t="shared" si="4"/>
        <v>0.76899999999999979</v>
      </c>
      <c r="F22" s="32">
        <f t="shared" si="5"/>
        <v>3.9E-2</v>
      </c>
      <c r="G22" s="32">
        <f>IF(D22&gt;0,F22-C22,0)</f>
        <v>0</v>
      </c>
      <c r="H22" s="32">
        <f t="shared" si="6"/>
        <v>0.42899999999999994</v>
      </c>
    </row>
    <row r="23" spans="1:12" x14ac:dyDescent="0.2">
      <c r="A23" s="28" t="s">
        <v>14</v>
      </c>
      <c r="B23" s="32">
        <f>SUM(B12:B22)/$H$4</f>
        <v>6.0000000000000012E-2</v>
      </c>
      <c r="C23" s="32">
        <f>SUM(C12:C22)/$H$4</f>
        <v>3.8999999999999993E-2</v>
      </c>
      <c r="D23" s="32"/>
      <c r="E23" s="32"/>
      <c r="F23" s="32">
        <f>SUM(F12:F22)/$H$4</f>
        <v>3.8999999999999993E-2</v>
      </c>
      <c r="G23" s="32">
        <f>SUM(G12:G22)/$H$4</f>
        <v>0</v>
      </c>
      <c r="H23" s="32"/>
    </row>
    <row r="24" spans="1:12" x14ac:dyDescent="0.2">
      <c r="D24" s="32"/>
    </row>
    <row r="25" spans="1:12" x14ac:dyDescent="0.2">
      <c r="A25" s="27" t="s">
        <v>10</v>
      </c>
      <c r="B25" s="27" t="s">
        <v>17</v>
      </c>
      <c r="C25" s="27" t="s">
        <v>20</v>
      </c>
      <c r="D25" s="32" t="s">
        <v>11</v>
      </c>
      <c r="E25" s="27" t="s">
        <v>12</v>
      </c>
      <c r="F25" s="27" t="s">
        <v>19</v>
      </c>
      <c r="G25" s="27" t="s">
        <v>13</v>
      </c>
    </row>
    <row r="26" spans="1:12" x14ac:dyDescent="0.2">
      <c r="A26" s="27">
        <v>1</v>
      </c>
      <c r="B26" s="32">
        <f>$B$4</f>
        <v>0.06</v>
      </c>
      <c r="C26" s="34">
        <f>$E$4*$J$4</f>
        <v>4.8750000000000002E-2</v>
      </c>
      <c r="D26" s="32">
        <f t="shared" ref="D26:D36" si="8">C26-B26</f>
        <v>-1.1249999999999996E-2</v>
      </c>
      <c r="E26" s="32">
        <f>IF(D26&gt;=0,1+D26-D26*(1-$I$4),1+D26)</f>
        <v>0.98875000000000002</v>
      </c>
      <c r="F26" s="32">
        <f>C26</f>
        <v>4.8750000000000002E-2</v>
      </c>
      <c r="G26" s="32">
        <f>IF(D26&gt;0,F26-C26,0)</f>
        <v>0</v>
      </c>
      <c r="H26" s="32">
        <f>F26</f>
        <v>4.8750000000000002E-2</v>
      </c>
    </row>
    <row r="27" spans="1:12" x14ac:dyDescent="0.2">
      <c r="A27" s="27">
        <v>2</v>
      </c>
      <c r="B27" s="32">
        <f t="shared" ref="B27:B36" si="9">$B$4</f>
        <v>0.06</v>
      </c>
      <c r="C27" s="34">
        <f t="shared" ref="C27:C36" si="10">$E$4*$J$4</f>
        <v>4.8750000000000002E-2</v>
      </c>
      <c r="D27" s="32">
        <f t="shared" si="8"/>
        <v>-1.1249999999999996E-2</v>
      </c>
      <c r="E27" s="32">
        <f>IF(D27&gt;=0,E26+D27-D26*(1-$I$4),E26+D27)</f>
        <v>0.97750000000000004</v>
      </c>
      <c r="F27" s="32">
        <f>IF((E26&lt;=100%),C27,C27*E26)</f>
        <v>4.8750000000000002E-2</v>
      </c>
      <c r="G27" s="32">
        <f t="shared" ref="G27:G32" si="11">IF(D27&gt;0,F27-C27,0)</f>
        <v>0</v>
      </c>
      <c r="H27" s="32">
        <f>H26+F27</f>
        <v>9.7500000000000003E-2</v>
      </c>
    </row>
    <row r="28" spans="1:12" x14ac:dyDescent="0.2">
      <c r="A28" s="27">
        <v>3</v>
      </c>
      <c r="B28" s="32">
        <f t="shared" si="9"/>
        <v>0.06</v>
      </c>
      <c r="C28" s="34">
        <f t="shared" si="10"/>
        <v>4.8750000000000002E-2</v>
      </c>
      <c r="D28" s="32">
        <f t="shared" si="8"/>
        <v>-1.1249999999999996E-2</v>
      </c>
      <c r="E28" s="32">
        <f t="shared" ref="E28:E36" si="12">IF(D28&gt;=0,E27+D28-D27*(1-$I$4),E27+D28)</f>
        <v>0.96625000000000005</v>
      </c>
      <c r="F28" s="32">
        <f t="shared" ref="F28:F36" si="13">IF((E27&lt;=100%),C28,C28*E27)</f>
        <v>4.8750000000000002E-2</v>
      </c>
      <c r="G28" s="32">
        <f t="shared" si="11"/>
        <v>0</v>
      </c>
      <c r="H28" s="32">
        <f>H27+F28</f>
        <v>0.14624999999999999</v>
      </c>
    </row>
    <row r="29" spans="1:12" x14ac:dyDescent="0.2">
      <c r="A29" s="27">
        <v>4</v>
      </c>
      <c r="B29" s="32">
        <f t="shared" si="9"/>
        <v>0.06</v>
      </c>
      <c r="C29" s="34">
        <f t="shared" si="10"/>
        <v>4.8750000000000002E-2</v>
      </c>
      <c r="D29" s="32">
        <f t="shared" si="8"/>
        <v>-1.1249999999999996E-2</v>
      </c>
      <c r="E29" s="32">
        <f t="shared" si="12"/>
        <v>0.95500000000000007</v>
      </c>
      <c r="F29" s="32">
        <f t="shared" si="13"/>
        <v>4.8750000000000002E-2</v>
      </c>
      <c r="G29" s="32">
        <f t="shared" si="11"/>
        <v>0</v>
      </c>
      <c r="H29" s="32">
        <f>H28+F29</f>
        <v>0.19500000000000001</v>
      </c>
    </row>
    <row r="30" spans="1:12" x14ac:dyDescent="0.2">
      <c r="A30" s="27">
        <v>5</v>
      </c>
      <c r="B30" s="32">
        <f t="shared" si="9"/>
        <v>0.06</v>
      </c>
      <c r="C30" s="34">
        <f t="shared" si="10"/>
        <v>4.8750000000000002E-2</v>
      </c>
      <c r="D30" s="32">
        <f t="shared" si="8"/>
        <v>-1.1249999999999996E-2</v>
      </c>
      <c r="E30" s="32">
        <f t="shared" si="12"/>
        <v>0.94375000000000009</v>
      </c>
      <c r="F30" s="32">
        <f t="shared" si="13"/>
        <v>4.8750000000000002E-2</v>
      </c>
      <c r="G30" s="32">
        <f t="shared" si="11"/>
        <v>0</v>
      </c>
      <c r="H30" s="32">
        <f>H29+F30</f>
        <v>0.24375000000000002</v>
      </c>
      <c r="J30" s="32"/>
      <c r="K30" s="32"/>
      <c r="L30" s="32"/>
    </row>
    <row r="31" spans="1:12" x14ac:dyDescent="0.2">
      <c r="A31" s="27">
        <v>6</v>
      </c>
      <c r="B31" s="32">
        <f t="shared" si="9"/>
        <v>0.06</v>
      </c>
      <c r="C31" s="34">
        <f t="shared" si="10"/>
        <v>4.8750000000000002E-2</v>
      </c>
      <c r="D31" s="32">
        <f t="shared" si="8"/>
        <v>-1.1249999999999996E-2</v>
      </c>
      <c r="E31" s="32">
        <f t="shared" si="12"/>
        <v>0.93250000000000011</v>
      </c>
      <c r="F31" s="32">
        <f t="shared" si="13"/>
        <v>4.8750000000000002E-2</v>
      </c>
      <c r="G31" s="32">
        <f t="shared" si="11"/>
        <v>0</v>
      </c>
      <c r="H31" s="32">
        <f t="shared" ref="H31:H36" si="14">H30+F31</f>
        <v>0.29250000000000004</v>
      </c>
      <c r="I31" s="33"/>
      <c r="J31" s="32"/>
      <c r="K31" s="32"/>
      <c r="L31" s="32"/>
    </row>
    <row r="32" spans="1:12" x14ac:dyDescent="0.2">
      <c r="A32" s="27">
        <v>7</v>
      </c>
      <c r="B32" s="32">
        <f t="shared" si="9"/>
        <v>0.06</v>
      </c>
      <c r="C32" s="34">
        <f t="shared" si="10"/>
        <v>4.8750000000000002E-2</v>
      </c>
      <c r="D32" s="32">
        <f t="shared" si="8"/>
        <v>-1.1249999999999996E-2</v>
      </c>
      <c r="E32" s="32">
        <f t="shared" si="12"/>
        <v>0.92125000000000012</v>
      </c>
      <c r="F32" s="32">
        <f t="shared" si="13"/>
        <v>4.8750000000000002E-2</v>
      </c>
      <c r="G32" s="32">
        <f t="shared" si="11"/>
        <v>0</v>
      </c>
      <c r="H32" s="32">
        <f t="shared" si="14"/>
        <v>0.34125000000000005</v>
      </c>
      <c r="J32" s="32"/>
      <c r="K32" s="32"/>
      <c r="L32" s="32"/>
    </row>
    <row r="33" spans="1:12" x14ac:dyDescent="0.2">
      <c r="A33" s="27">
        <v>8</v>
      </c>
      <c r="B33" s="32">
        <f t="shared" si="9"/>
        <v>0.06</v>
      </c>
      <c r="C33" s="34">
        <f t="shared" si="10"/>
        <v>4.8750000000000002E-2</v>
      </c>
      <c r="D33" s="32">
        <f t="shared" si="8"/>
        <v>-1.1249999999999996E-2</v>
      </c>
      <c r="E33" s="32">
        <f t="shared" si="12"/>
        <v>0.91000000000000014</v>
      </c>
      <c r="F33" s="32">
        <f t="shared" si="13"/>
        <v>4.8750000000000002E-2</v>
      </c>
      <c r="G33" s="32">
        <f>IF(D33&gt;0,F33-C33,0)</f>
        <v>0</v>
      </c>
      <c r="H33" s="32">
        <f t="shared" si="14"/>
        <v>0.39000000000000007</v>
      </c>
      <c r="J33" s="32"/>
      <c r="K33" s="32"/>
      <c r="L33" s="32"/>
    </row>
    <row r="34" spans="1:12" x14ac:dyDescent="0.2">
      <c r="A34" s="27">
        <v>9</v>
      </c>
      <c r="B34" s="32">
        <f t="shared" si="9"/>
        <v>0.06</v>
      </c>
      <c r="C34" s="34">
        <f t="shared" si="10"/>
        <v>4.8750000000000002E-2</v>
      </c>
      <c r="D34" s="32">
        <f t="shared" si="8"/>
        <v>-1.1249999999999996E-2</v>
      </c>
      <c r="E34" s="32">
        <f t="shared" si="12"/>
        <v>0.89875000000000016</v>
      </c>
      <c r="F34" s="32">
        <f t="shared" si="13"/>
        <v>4.8750000000000002E-2</v>
      </c>
      <c r="G34" s="32">
        <f t="shared" ref="G34:G35" si="15">IF(D34&gt;0,F34-C34,0)</f>
        <v>0</v>
      </c>
      <c r="H34" s="32">
        <f t="shared" si="14"/>
        <v>0.43875000000000008</v>
      </c>
      <c r="J34" s="32"/>
      <c r="K34" s="32"/>
      <c r="L34" s="32"/>
    </row>
    <row r="35" spans="1:12" x14ac:dyDescent="0.2">
      <c r="A35" s="27">
        <v>10</v>
      </c>
      <c r="B35" s="32">
        <f t="shared" si="9"/>
        <v>0.06</v>
      </c>
      <c r="C35" s="34">
        <f t="shared" si="10"/>
        <v>4.8750000000000002E-2</v>
      </c>
      <c r="D35" s="32">
        <f t="shared" si="8"/>
        <v>-1.1249999999999996E-2</v>
      </c>
      <c r="E35" s="32">
        <f t="shared" si="12"/>
        <v>0.88750000000000018</v>
      </c>
      <c r="F35" s="32">
        <f t="shared" si="13"/>
        <v>4.8750000000000002E-2</v>
      </c>
      <c r="G35" s="32">
        <f t="shared" si="15"/>
        <v>0</v>
      </c>
      <c r="H35" s="32">
        <f t="shared" si="14"/>
        <v>0.4875000000000001</v>
      </c>
      <c r="J35" s="32"/>
      <c r="K35" s="32"/>
      <c r="L35" s="32"/>
    </row>
    <row r="36" spans="1:12" x14ac:dyDescent="0.2">
      <c r="A36" s="27">
        <v>11</v>
      </c>
      <c r="B36" s="32">
        <f t="shared" si="9"/>
        <v>0.06</v>
      </c>
      <c r="C36" s="34">
        <f t="shared" si="10"/>
        <v>4.8750000000000002E-2</v>
      </c>
      <c r="D36" s="32">
        <f t="shared" si="8"/>
        <v>-1.1249999999999996E-2</v>
      </c>
      <c r="E36" s="32">
        <f t="shared" si="12"/>
        <v>0.8762500000000002</v>
      </c>
      <c r="F36" s="32">
        <f t="shared" si="13"/>
        <v>4.8750000000000002E-2</v>
      </c>
      <c r="G36" s="32">
        <f>IF(D36&gt;0,F36-C36,0)</f>
        <v>0</v>
      </c>
      <c r="H36" s="32">
        <f t="shared" si="14"/>
        <v>0.53625000000000012</v>
      </c>
      <c r="J36" s="32"/>
      <c r="K36" s="32"/>
      <c r="L36" s="32"/>
    </row>
    <row r="37" spans="1:12" x14ac:dyDescent="0.2">
      <c r="A37" s="28" t="s">
        <v>14</v>
      </c>
      <c r="B37" s="32">
        <f>SUM(B26:B36)/$H$4</f>
        <v>6.0000000000000012E-2</v>
      </c>
      <c r="C37" s="32">
        <f>SUM(C26:C36)/$H$4</f>
        <v>4.8750000000000009E-2</v>
      </c>
      <c r="D37" s="32"/>
      <c r="E37" s="32"/>
      <c r="F37" s="32">
        <f>SUM(F26:F36)/$H$4</f>
        <v>4.8750000000000009E-2</v>
      </c>
      <c r="G37" s="32">
        <f>SUM(G26:G36)/$H$4</f>
        <v>0</v>
      </c>
      <c r="H37" s="32"/>
    </row>
    <row r="38" spans="1:12" x14ac:dyDescent="0.2">
      <c r="B38" s="32"/>
      <c r="C38" s="34"/>
      <c r="D38" s="32"/>
      <c r="E38" s="32"/>
      <c r="F38" s="32"/>
      <c r="G38" s="32"/>
      <c r="H38" s="32"/>
    </row>
    <row r="39" spans="1:12" x14ac:dyDescent="0.2">
      <c r="I39" s="33"/>
    </row>
    <row r="40" spans="1:12" x14ac:dyDescent="0.2">
      <c r="A40" s="27" t="s">
        <v>10</v>
      </c>
      <c r="B40" s="27" t="s">
        <v>17</v>
      </c>
      <c r="C40" s="27" t="s">
        <v>21</v>
      </c>
      <c r="D40" s="27" t="s">
        <v>11</v>
      </c>
      <c r="E40" s="27" t="s">
        <v>12</v>
      </c>
      <c r="F40" s="27" t="s">
        <v>19</v>
      </c>
      <c r="G40" s="27" t="s">
        <v>13</v>
      </c>
    </row>
    <row r="41" spans="1:12" x14ac:dyDescent="0.2">
      <c r="A41" s="27">
        <v>1</v>
      </c>
      <c r="B41" s="32">
        <f>$C$4</f>
        <v>0</v>
      </c>
      <c r="C41" s="34">
        <f>$F$4*$J$4</f>
        <v>6.5000000000000002E-2</v>
      </c>
      <c r="D41" s="32">
        <f t="shared" ref="D41:D51" si="16">C41-B41</f>
        <v>6.5000000000000002E-2</v>
      </c>
      <c r="E41" s="32">
        <f>IF(D41&gt;=0,1+D41-D41*(1-$I$4),1+D41)</f>
        <v>1.0389999999999999</v>
      </c>
      <c r="F41" s="32">
        <f>C41</f>
        <v>6.5000000000000002E-2</v>
      </c>
      <c r="G41" s="32">
        <f>IF(D41&gt;0,F41-C41,0)</f>
        <v>0</v>
      </c>
      <c r="H41" s="32">
        <f>F41</f>
        <v>6.5000000000000002E-2</v>
      </c>
    </row>
    <row r="42" spans="1:12" x14ac:dyDescent="0.2">
      <c r="A42" s="27">
        <v>2</v>
      </c>
      <c r="B42" s="32">
        <f t="shared" ref="B42:B51" si="17">$C$4</f>
        <v>0</v>
      </c>
      <c r="C42" s="34">
        <f t="shared" ref="C42:C51" si="18">$F$4*$J$4</f>
        <v>6.5000000000000002E-2</v>
      </c>
      <c r="D42" s="32">
        <f t="shared" si="16"/>
        <v>6.5000000000000002E-2</v>
      </c>
      <c r="E42" s="32">
        <f>IF(D42&gt;=0,E41+D42-D41*(1-$I$4),E41+D42)</f>
        <v>1.0779999999999998</v>
      </c>
      <c r="F42" s="32">
        <f>IF((E41&lt;=100%),C42,C42*E41)</f>
        <v>6.7534999999999998E-2</v>
      </c>
      <c r="G42" s="32">
        <f t="shared" ref="G42:G47" si="19">IF(D42&gt;0,F42-C42,0)</f>
        <v>2.5349999999999956E-3</v>
      </c>
      <c r="H42" s="32">
        <f>H41+F42</f>
        <v>0.13253500000000001</v>
      </c>
    </row>
    <row r="43" spans="1:12" x14ac:dyDescent="0.2">
      <c r="A43" s="27">
        <v>3</v>
      </c>
      <c r="B43" s="32">
        <f t="shared" si="17"/>
        <v>0</v>
      </c>
      <c r="C43" s="34">
        <f t="shared" si="18"/>
        <v>6.5000000000000002E-2</v>
      </c>
      <c r="D43" s="32">
        <f t="shared" si="16"/>
        <v>6.5000000000000002E-2</v>
      </c>
      <c r="E43" s="32">
        <f t="shared" ref="E43:E51" si="20">IF(D43&gt;=0,E42+D43-D42*(1-$I$4),E42+D43)</f>
        <v>1.1169999999999998</v>
      </c>
      <c r="F43" s="32">
        <f t="shared" ref="F43:F51" si="21">IF((E42&lt;=100%),C43,C43*E42)</f>
        <v>7.0069999999999993E-2</v>
      </c>
      <c r="G43" s="32">
        <f t="shared" si="19"/>
        <v>5.0699999999999912E-3</v>
      </c>
      <c r="H43" s="32">
        <f>H42+F43</f>
        <v>0.20260500000000001</v>
      </c>
    </row>
    <row r="44" spans="1:12" x14ac:dyDescent="0.2">
      <c r="A44" s="27">
        <v>4</v>
      </c>
      <c r="B44" s="32">
        <f t="shared" si="17"/>
        <v>0</v>
      </c>
      <c r="C44" s="34">
        <f t="shared" si="18"/>
        <v>6.5000000000000002E-2</v>
      </c>
      <c r="D44" s="32">
        <f t="shared" si="16"/>
        <v>6.5000000000000002E-2</v>
      </c>
      <c r="E44" s="32">
        <f t="shared" si="20"/>
        <v>1.1559999999999997</v>
      </c>
      <c r="F44" s="32">
        <f t="shared" si="21"/>
        <v>7.2604999999999989E-2</v>
      </c>
      <c r="G44" s="32">
        <f t="shared" si="19"/>
        <v>7.6049999999999868E-3</v>
      </c>
      <c r="H44" s="32">
        <f>H43+F44</f>
        <v>0.27521000000000001</v>
      </c>
    </row>
    <row r="45" spans="1:12" x14ac:dyDescent="0.2">
      <c r="A45" s="27">
        <v>5</v>
      </c>
      <c r="B45" s="32">
        <f t="shared" si="17"/>
        <v>0</v>
      </c>
      <c r="C45" s="34">
        <f t="shared" si="18"/>
        <v>6.5000000000000002E-2</v>
      </c>
      <c r="D45" s="32">
        <f t="shared" si="16"/>
        <v>6.5000000000000002E-2</v>
      </c>
      <c r="E45" s="32">
        <f t="shared" si="20"/>
        <v>1.1949999999999996</v>
      </c>
      <c r="F45" s="32">
        <f t="shared" si="21"/>
        <v>7.5139999999999985E-2</v>
      </c>
      <c r="G45" s="32">
        <f t="shared" si="19"/>
        <v>1.0139999999999982E-2</v>
      </c>
      <c r="H45" s="32">
        <f>H44+F45</f>
        <v>0.35034999999999999</v>
      </c>
    </row>
    <row r="46" spans="1:12" x14ac:dyDescent="0.2">
      <c r="A46" s="27">
        <v>6</v>
      </c>
      <c r="B46" s="32">
        <f t="shared" si="17"/>
        <v>0</v>
      </c>
      <c r="C46" s="34">
        <f t="shared" si="18"/>
        <v>6.5000000000000002E-2</v>
      </c>
      <c r="D46" s="32">
        <f t="shared" si="16"/>
        <v>6.5000000000000002E-2</v>
      </c>
      <c r="E46" s="32">
        <f t="shared" si="20"/>
        <v>1.2339999999999995</v>
      </c>
      <c r="F46" s="32">
        <f t="shared" si="21"/>
        <v>7.767499999999998E-2</v>
      </c>
      <c r="G46" s="32">
        <f t="shared" si="19"/>
        <v>1.2674999999999978E-2</v>
      </c>
      <c r="H46" s="32">
        <f t="shared" ref="H46:H51" si="22">H45+F46</f>
        <v>0.42802499999999999</v>
      </c>
    </row>
    <row r="47" spans="1:12" x14ac:dyDescent="0.2">
      <c r="A47" s="27">
        <v>7</v>
      </c>
      <c r="B47" s="32">
        <f t="shared" si="17"/>
        <v>0</v>
      </c>
      <c r="C47" s="34">
        <f t="shared" si="18"/>
        <v>6.5000000000000002E-2</v>
      </c>
      <c r="D47" s="32">
        <f t="shared" si="16"/>
        <v>6.5000000000000002E-2</v>
      </c>
      <c r="E47" s="32">
        <f t="shared" si="20"/>
        <v>1.2729999999999995</v>
      </c>
      <c r="F47" s="32">
        <f t="shared" si="21"/>
        <v>8.0209999999999976E-2</v>
      </c>
      <c r="G47" s="32">
        <f t="shared" si="19"/>
        <v>1.5209999999999974E-2</v>
      </c>
      <c r="H47" s="32">
        <f t="shared" si="22"/>
        <v>0.50823499999999999</v>
      </c>
    </row>
    <row r="48" spans="1:12" x14ac:dyDescent="0.2">
      <c r="A48" s="27">
        <v>8</v>
      </c>
      <c r="B48" s="32">
        <f t="shared" si="17"/>
        <v>0</v>
      </c>
      <c r="C48" s="34">
        <f t="shared" si="18"/>
        <v>6.5000000000000002E-2</v>
      </c>
      <c r="D48" s="32">
        <f t="shared" si="16"/>
        <v>6.5000000000000002E-2</v>
      </c>
      <c r="E48" s="32">
        <f t="shared" si="20"/>
        <v>1.3119999999999994</v>
      </c>
      <c r="F48" s="32">
        <f t="shared" si="21"/>
        <v>8.2744999999999971E-2</v>
      </c>
      <c r="G48" s="32">
        <f>IF(D48&gt;0,F48-C48,0)</f>
        <v>1.7744999999999969E-2</v>
      </c>
      <c r="H48" s="32">
        <f t="shared" si="22"/>
        <v>0.59097999999999995</v>
      </c>
    </row>
    <row r="49" spans="1:8" x14ac:dyDescent="0.2">
      <c r="A49" s="27">
        <v>9</v>
      </c>
      <c r="B49" s="32">
        <f t="shared" si="17"/>
        <v>0</v>
      </c>
      <c r="C49" s="34">
        <f t="shared" si="18"/>
        <v>6.5000000000000002E-2</v>
      </c>
      <c r="D49" s="32">
        <f t="shared" si="16"/>
        <v>6.5000000000000002E-2</v>
      </c>
      <c r="E49" s="32">
        <f t="shared" si="20"/>
        <v>1.3509999999999993</v>
      </c>
      <c r="F49" s="32">
        <f t="shared" si="21"/>
        <v>8.5279999999999967E-2</v>
      </c>
      <c r="G49" s="32">
        <f t="shared" ref="G49:G50" si="23">IF(D49&gt;0,F49-C49,0)</f>
        <v>2.0279999999999965E-2</v>
      </c>
      <c r="H49" s="32">
        <f t="shared" si="22"/>
        <v>0.67625999999999986</v>
      </c>
    </row>
    <row r="50" spans="1:8" x14ac:dyDescent="0.2">
      <c r="A50" s="27">
        <v>10</v>
      </c>
      <c r="B50" s="32">
        <f t="shared" si="17"/>
        <v>0</v>
      </c>
      <c r="C50" s="34">
        <f t="shared" si="18"/>
        <v>6.5000000000000002E-2</v>
      </c>
      <c r="D50" s="32">
        <f t="shared" si="16"/>
        <v>6.5000000000000002E-2</v>
      </c>
      <c r="E50" s="32">
        <f t="shared" si="20"/>
        <v>1.3899999999999992</v>
      </c>
      <c r="F50" s="32">
        <f t="shared" si="21"/>
        <v>8.7814999999999963E-2</v>
      </c>
      <c r="G50" s="32">
        <f t="shared" si="23"/>
        <v>2.281499999999996E-2</v>
      </c>
      <c r="H50" s="32">
        <f t="shared" si="22"/>
        <v>0.76407499999999984</v>
      </c>
    </row>
    <row r="51" spans="1:8" x14ac:dyDescent="0.2">
      <c r="A51" s="27">
        <v>11</v>
      </c>
      <c r="B51" s="32">
        <f t="shared" si="17"/>
        <v>0</v>
      </c>
      <c r="C51" s="34">
        <f t="shared" si="18"/>
        <v>6.5000000000000002E-2</v>
      </c>
      <c r="D51" s="32">
        <f t="shared" si="16"/>
        <v>6.5000000000000002E-2</v>
      </c>
      <c r="E51" s="32">
        <f t="shared" si="20"/>
        <v>1.4289999999999992</v>
      </c>
      <c r="F51" s="32">
        <f t="shared" si="21"/>
        <v>9.0349999999999958E-2</v>
      </c>
      <c r="G51" s="32">
        <f>IF(D51&gt;0,F51-C51,0)</f>
        <v>2.5349999999999956E-2</v>
      </c>
      <c r="H51" s="32">
        <f t="shared" si="22"/>
        <v>0.85442499999999977</v>
      </c>
    </row>
    <row r="52" spans="1:8" x14ac:dyDescent="0.2">
      <c r="A52" s="28" t="s">
        <v>14</v>
      </c>
      <c r="B52" s="32">
        <f>SUM(B41:B51)/$H$4</f>
        <v>0</v>
      </c>
      <c r="C52" s="32">
        <f>SUM(C41:C51)/$H$4</f>
        <v>6.4999999999999988E-2</v>
      </c>
      <c r="D52" s="32"/>
      <c r="E52" s="32"/>
      <c r="F52" s="32">
        <f>SUM(F41:F51)/$H$4</f>
        <v>7.767499999999998E-2</v>
      </c>
      <c r="G52" s="32">
        <f>SUM(G41:G51)/$H$4</f>
        <v>1.2674999999999976E-2</v>
      </c>
      <c r="H52" s="32"/>
    </row>
    <row r="54" spans="1:8" x14ac:dyDescent="0.2">
      <c r="A54" s="27" t="s">
        <v>10</v>
      </c>
      <c r="B54" s="27" t="s">
        <v>17</v>
      </c>
      <c r="C54" s="27" t="s">
        <v>22</v>
      </c>
      <c r="D54" s="27" t="s">
        <v>11</v>
      </c>
      <c r="E54" s="27" t="s">
        <v>12</v>
      </c>
      <c r="F54" s="27" t="s">
        <v>19</v>
      </c>
      <c r="G54" s="27" t="s">
        <v>13</v>
      </c>
    </row>
    <row r="55" spans="1:8" x14ac:dyDescent="0.2">
      <c r="A55" s="27">
        <v>1</v>
      </c>
      <c r="B55" s="32">
        <f>$C$4</f>
        <v>0</v>
      </c>
      <c r="C55" s="34">
        <f>$G$4*$J$4</f>
        <v>7.8E-2</v>
      </c>
      <c r="D55" s="32">
        <f t="shared" ref="D55:D65" si="24">C55-B55</f>
        <v>7.8E-2</v>
      </c>
      <c r="E55" s="32">
        <f>IF(D55&gt;=0,1+D55-D55*(1-$I$4),1+D55)</f>
        <v>1.0468000000000002</v>
      </c>
      <c r="F55" s="32">
        <f>C55</f>
        <v>7.8E-2</v>
      </c>
      <c r="G55" s="32">
        <f>IF(D55&gt;0,F55-C55,0)</f>
        <v>0</v>
      </c>
      <c r="H55" s="32">
        <f>F55</f>
        <v>7.8E-2</v>
      </c>
    </row>
    <row r="56" spans="1:8" x14ac:dyDescent="0.2">
      <c r="A56" s="27">
        <v>2</v>
      </c>
      <c r="B56" s="32">
        <f t="shared" ref="B56:B65" si="25">$C$4</f>
        <v>0</v>
      </c>
      <c r="C56" s="34">
        <f t="shared" ref="C56:C64" si="26">$G$4*$J$4</f>
        <v>7.8E-2</v>
      </c>
      <c r="D56" s="32">
        <f t="shared" si="24"/>
        <v>7.8E-2</v>
      </c>
      <c r="E56" s="32">
        <f>IF(D56&gt;=0,E55+D56-D55*(1-$I$4),E55+D56)</f>
        <v>1.0936000000000003</v>
      </c>
      <c r="F56" s="32">
        <f>IF((E55&lt;=100%),C56,C56*E55)</f>
        <v>8.1650400000000012E-2</v>
      </c>
      <c r="G56" s="32">
        <f t="shared" ref="G56:G61" si="27">IF(D56&gt;0,F56-C56,0)</f>
        <v>3.650400000000012E-3</v>
      </c>
      <c r="H56" s="32">
        <f>H55+F56</f>
        <v>0.15965040000000003</v>
      </c>
    </row>
    <row r="57" spans="1:8" x14ac:dyDescent="0.2">
      <c r="A57" s="27">
        <v>3</v>
      </c>
      <c r="B57" s="32">
        <f t="shared" si="25"/>
        <v>0</v>
      </c>
      <c r="C57" s="34">
        <f t="shared" si="26"/>
        <v>7.8E-2</v>
      </c>
      <c r="D57" s="32">
        <f t="shared" si="24"/>
        <v>7.8E-2</v>
      </c>
      <c r="E57" s="32">
        <f t="shared" ref="E57:E65" si="28">IF(D57&gt;=0,E56+D57-D56*(1-$I$4),E56+D57)</f>
        <v>1.1404000000000005</v>
      </c>
      <c r="F57" s="32">
        <f t="shared" ref="F57:F65" si="29">IF((E56&lt;=100%),C57,C57*E56)</f>
        <v>8.5300800000000024E-2</v>
      </c>
      <c r="G57" s="32">
        <f t="shared" si="27"/>
        <v>7.3008000000000239E-3</v>
      </c>
      <c r="H57" s="32">
        <f>H56+F57</f>
        <v>0.24495120000000004</v>
      </c>
    </row>
    <row r="58" spans="1:8" x14ac:dyDescent="0.2">
      <c r="A58" s="27">
        <v>4</v>
      </c>
      <c r="B58" s="32">
        <f t="shared" si="25"/>
        <v>0</v>
      </c>
      <c r="C58" s="34">
        <f t="shared" si="26"/>
        <v>7.8E-2</v>
      </c>
      <c r="D58" s="32">
        <f t="shared" si="24"/>
        <v>7.8E-2</v>
      </c>
      <c r="E58" s="32">
        <f t="shared" si="28"/>
        <v>1.1872000000000007</v>
      </c>
      <c r="F58" s="32">
        <f t="shared" si="29"/>
        <v>8.8951200000000036E-2</v>
      </c>
      <c r="G58" s="32">
        <f t="shared" si="27"/>
        <v>1.0951200000000036E-2</v>
      </c>
      <c r="H58" s="32">
        <f>H57+F58</f>
        <v>0.33390240000000004</v>
      </c>
    </row>
    <row r="59" spans="1:8" x14ac:dyDescent="0.2">
      <c r="A59" s="27">
        <v>5</v>
      </c>
      <c r="B59" s="32">
        <f t="shared" si="25"/>
        <v>0</v>
      </c>
      <c r="C59" s="34">
        <f t="shared" si="26"/>
        <v>7.8E-2</v>
      </c>
      <c r="D59" s="32">
        <f t="shared" si="24"/>
        <v>7.8E-2</v>
      </c>
      <c r="E59" s="32">
        <f t="shared" si="28"/>
        <v>1.2340000000000009</v>
      </c>
      <c r="F59" s="32">
        <f t="shared" si="29"/>
        <v>9.2601600000000048E-2</v>
      </c>
      <c r="G59" s="32">
        <f t="shared" si="27"/>
        <v>1.4601600000000048E-2</v>
      </c>
      <c r="H59" s="32">
        <f>H58+F59</f>
        <v>0.42650400000000011</v>
      </c>
    </row>
    <row r="60" spans="1:8" x14ac:dyDescent="0.2">
      <c r="A60" s="27">
        <v>6</v>
      </c>
      <c r="B60" s="32">
        <f t="shared" si="25"/>
        <v>0</v>
      </c>
      <c r="C60" s="34">
        <f t="shared" si="26"/>
        <v>7.8E-2</v>
      </c>
      <c r="D60" s="32">
        <f t="shared" si="24"/>
        <v>7.8E-2</v>
      </c>
      <c r="E60" s="32">
        <f t="shared" si="28"/>
        <v>1.280800000000001</v>
      </c>
      <c r="F60" s="32">
        <f t="shared" si="29"/>
        <v>9.6252000000000074E-2</v>
      </c>
      <c r="G60" s="32">
        <f t="shared" si="27"/>
        <v>1.8252000000000074E-2</v>
      </c>
      <c r="H60" s="32">
        <f t="shared" ref="H60:H65" si="30">H59+F60</f>
        <v>0.52275600000000022</v>
      </c>
    </row>
    <row r="61" spans="1:8" x14ac:dyDescent="0.2">
      <c r="A61" s="27">
        <v>7</v>
      </c>
      <c r="B61" s="32">
        <f t="shared" si="25"/>
        <v>0</v>
      </c>
      <c r="C61" s="34">
        <f t="shared" si="26"/>
        <v>7.8E-2</v>
      </c>
      <c r="D61" s="32">
        <f t="shared" si="24"/>
        <v>7.8E-2</v>
      </c>
      <c r="E61" s="32">
        <f t="shared" si="28"/>
        <v>1.3276000000000012</v>
      </c>
      <c r="F61" s="32">
        <f t="shared" si="29"/>
        <v>9.9902400000000086E-2</v>
      </c>
      <c r="G61" s="32">
        <f t="shared" si="27"/>
        <v>2.1902400000000086E-2</v>
      </c>
      <c r="H61" s="32">
        <f t="shared" si="30"/>
        <v>0.62265840000000028</v>
      </c>
    </row>
    <row r="62" spans="1:8" x14ac:dyDescent="0.2">
      <c r="A62" s="27">
        <v>8</v>
      </c>
      <c r="B62" s="32">
        <f t="shared" si="25"/>
        <v>0</v>
      </c>
      <c r="C62" s="34">
        <f t="shared" si="26"/>
        <v>7.8E-2</v>
      </c>
      <c r="D62" s="32">
        <f t="shared" si="24"/>
        <v>7.8E-2</v>
      </c>
      <c r="E62" s="32">
        <f t="shared" si="28"/>
        <v>1.3744000000000014</v>
      </c>
      <c r="F62" s="32">
        <f t="shared" si="29"/>
        <v>0.1035528000000001</v>
      </c>
      <c r="G62" s="32">
        <f>IF(D62&gt;0,F62-C62,0)</f>
        <v>2.5552800000000098E-2</v>
      </c>
      <c r="H62" s="32">
        <f t="shared" si="30"/>
        <v>0.72621120000000039</v>
      </c>
    </row>
    <row r="63" spans="1:8" x14ac:dyDescent="0.2">
      <c r="A63" s="27">
        <v>9</v>
      </c>
      <c r="B63" s="32">
        <f t="shared" si="25"/>
        <v>0</v>
      </c>
      <c r="C63" s="34">
        <f t="shared" si="26"/>
        <v>7.8E-2</v>
      </c>
      <c r="D63" s="32">
        <f t="shared" si="24"/>
        <v>7.8E-2</v>
      </c>
      <c r="E63" s="32">
        <f t="shared" si="28"/>
        <v>1.4212000000000016</v>
      </c>
      <c r="F63" s="32">
        <f t="shared" si="29"/>
        <v>0.10720320000000011</v>
      </c>
      <c r="G63" s="32">
        <f t="shared" ref="G63:G65" si="31">IF(D63&gt;0,F63-C63,0)</f>
        <v>2.920320000000011E-2</v>
      </c>
      <c r="H63" s="32">
        <f t="shared" si="30"/>
        <v>0.83341440000000055</v>
      </c>
    </row>
    <row r="64" spans="1:8" x14ac:dyDescent="0.2">
      <c r="A64" s="27">
        <v>10</v>
      </c>
      <c r="B64" s="32">
        <f t="shared" si="25"/>
        <v>0</v>
      </c>
      <c r="C64" s="34">
        <f t="shared" si="26"/>
        <v>7.8E-2</v>
      </c>
      <c r="D64" s="32">
        <f t="shared" si="24"/>
        <v>7.8E-2</v>
      </c>
      <c r="E64" s="32">
        <f t="shared" si="28"/>
        <v>1.4680000000000017</v>
      </c>
      <c r="F64" s="32">
        <f t="shared" si="29"/>
        <v>0.11085360000000012</v>
      </c>
      <c r="G64" s="32">
        <f t="shared" si="31"/>
        <v>3.2853600000000122E-2</v>
      </c>
      <c r="H64" s="32">
        <f t="shared" si="30"/>
        <v>0.94426800000000066</v>
      </c>
    </row>
    <row r="65" spans="1:8" x14ac:dyDescent="0.2">
      <c r="A65" s="27">
        <v>11</v>
      </c>
      <c r="B65" s="32">
        <f t="shared" si="25"/>
        <v>0</v>
      </c>
      <c r="C65" s="34">
        <f>$G$4*$J$4</f>
        <v>7.8E-2</v>
      </c>
      <c r="D65" s="32">
        <f t="shared" si="24"/>
        <v>7.8E-2</v>
      </c>
      <c r="E65" s="32">
        <f t="shared" si="28"/>
        <v>1.5148000000000019</v>
      </c>
      <c r="F65" s="32">
        <f t="shared" si="29"/>
        <v>0.11450400000000013</v>
      </c>
      <c r="G65" s="32">
        <f t="shared" si="31"/>
        <v>3.6504000000000134E-2</v>
      </c>
      <c r="H65" s="32">
        <f t="shared" si="30"/>
        <v>1.0587720000000007</v>
      </c>
    </row>
    <row r="66" spans="1:8" x14ac:dyDescent="0.2">
      <c r="A66" s="28" t="s">
        <v>14</v>
      </c>
      <c r="B66" s="32">
        <f>SUM(B55:B65)/$H$4</f>
        <v>0</v>
      </c>
      <c r="C66" s="32">
        <f>SUM(C55:C65)/$H$4</f>
        <v>7.7999999999999986E-2</v>
      </c>
      <c r="D66" s="32"/>
      <c r="E66" s="32"/>
      <c r="F66" s="32">
        <f>SUM(F55:F65)/$H$4</f>
        <v>9.625200000000006E-2</v>
      </c>
      <c r="G66" s="32">
        <f>SUM(G55:G65)/$H$4</f>
        <v>1.8252000000000067E-2</v>
      </c>
      <c r="H66" s="32"/>
    </row>
  </sheetData>
  <sheetProtection algorithmName="SHA-512" hashValue="rj0/8cJgRPgRFCXnG84KRRf69GAlceBUDHxqn84aoIFy9dbD93ryzveiGKTdOu017X8byMN++iUrcKHHkja+6w==" saltValue="Wd9YMmucFHojvcf7eVIMy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 und Ausgabeblatt</vt:lpstr>
      <vt:lpstr>.</vt:lpstr>
      <vt:lpstr>'Ein- und Ausgabeblatt'!Druckbereich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Schmitzer</dc:creator>
  <cp:lastModifiedBy>Andreas Schmitzer</cp:lastModifiedBy>
  <cp:lastPrinted>2021-01-14T10:31:30Z</cp:lastPrinted>
  <dcterms:created xsi:type="dcterms:W3CDTF">2021-01-13T11:09:47Z</dcterms:created>
  <dcterms:modified xsi:type="dcterms:W3CDTF">2021-01-15T10:31:49Z</dcterms:modified>
</cp:coreProperties>
</file>