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v-nas-02\home$\a.schmitzer\"/>
    </mc:Choice>
  </mc:AlternateContent>
  <workbookProtection workbookAlgorithmName="SHA-512" workbookHashValue="Fu5hg642Ja3UMwOFcK9kvmPlbI9v5Ud4RdK+uN+5zbII1g96+FT2qCLXXB6zOmXuW9mMKaa7k6Y2/Mx9sQEcJw==" workbookSaltValue="d7YO5RjaZuDNxSGEvyWnYA==" workbookSpinCount="100000" lockStructure="1"/>
  <bookViews>
    <workbookView xWindow="0" yWindow="0" windowWidth="16560" windowHeight="12045"/>
  </bookViews>
  <sheets>
    <sheet name="Ein- und Ausgabeblatt" sheetId="2" r:id="rId1"/>
    <sheet name="." sheetId="1" r:id="rId2"/>
  </sheets>
  <definedNames>
    <definedName name="_xlnm.Print_Area" localSheetId="0">'Ein- und Ausgabeblatt'!$A$1:$D$75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8" i="1" l="1"/>
  <c r="E49" i="1" s="1"/>
  <c r="E50" i="1" s="1"/>
  <c r="E51" i="1" s="1"/>
  <c r="E52" i="1" s="1"/>
  <c r="E53" i="1" s="1"/>
  <c r="E47" i="1"/>
  <c r="E37" i="1"/>
  <c r="E38" i="1" s="1"/>
  <c r="E39" i="1" s="1"/>
  <c r="E40" i="1" s="1"/>
  <c r="E41" i="1" s="1"/>
  <c r="E42" i="1" s="1"/>
  <c r="E36" i="1"/>
  <c r="E25" i="1"/>
  <c r="E26" i="1" s="1"/>
  <c r="E27" i="1" s="1"/>
  <c r="E28" i="1" s="1"/>
  <c r="E29" i="1" s="1"/>
  <c r="E30" i="1" s="1"/>
  <c r="E24" i="1"/>
  <c r="E14" i="1"/>
  <c r="E15" i="1" s="1"/>
  <c r="E16" i="1" s="1"/>
  <c r="E17" i="1" s="1"/>
  <c r="E18" i="1" s="1"/>
  <c r="E19" i="1" s="1"/>
  <c r="E13" i="1"/>
  <c r="E46" i="1" l="1"/>
  <c r="E23" i="1"/>
  <c r="E12" i="1"/>
  <c r="B53" i="1"/>
  <c r="B52" i="1"/>
  <c r="B51" i="1"/>
  <c r="B50" i="1"/>
  <c r="B49" i="1"/>
  <c r="B48" i="1"/>
  <c r="B47" i="1"/>
  <c r="B46" i="1"/>
  <c r="B36" i="1"/>
  <c r="B37" i="1"/>
  <c r="B38" i="1"/>
  <c r="B39" i="1"/>
  <c r="B40" i="1"/>
  <c r="B41" i="1"/>
  <c r="B42" i="1"/>
  <c r="B35" i="1"/>
  <c r="E35" i="1" l="1"/>
  <c r="B6" i="2" l="1"/>
  <c r="B4" i="2"/>
  <c r="B3" i="2"/>
  <c r="G19" i="1"/>
  <c r="G18" i="1"/>
  <c r="G17" i="1"/>
  <c r="G16" i="1"/>
  <c r="G15" i="1"/>
  <c r="G14" i="1"/>
  <c r="G13" i="1"/>
  <c r="G12" i="1"/>
  <c r="G30" i="1"/>
  <c r="G29" i="1"/>
  <c r="G28" i="1"/>
  <c r="G27" i="1"/>
  <c r="G26" i="1"/>
  <c r="G25" i="1"/>
  <c r="G24" i="1"/>
  <c r="G23" i="1"/>
  <c r="G35" i="1"/>
  <c r="C47" i="1"/>
  <c r="C48" i="1"/>
  <c r="D48" i="1" s="1"/>
  <c r="C49" i="1"/>
  <c r="C50" i="1"/>
  <c r="C51" i="1"/>
  <c r="C52" i="1"/>
  <c r="C53" i="1"/>
  <c r="D53" i="1" s="1"/>
  <c r="C46" i="1"/>
  <c r="D46" i="1" s="1"/>
  <c r="G46" i="1" s="1"/>
  <c r="C36" i="1"/>
  <c r="C43" i="1" s="1"/>
  <c r="C37" i="1"/>
  <c r="D37" i="1" s="1"/>
  <c r="C38" i="1"/>
  <c r="C39" i="1"/>
  <c r="D39" i="1" s="1"/>
  <c r="C40" i="1"/>
  <c r="C41" i="1"/>
  <c r="C42" i="1"/>
  <c r="D42" i="1" s="1"/>
  <c r="C35" i="1"/>
  <c r="C24" i="1"/>
  <c r="C25" i="1"/>
  <c r="C26" i="1"/>
  <c r="C27" i="1"/>
  <c r="C28" i="1"/>
  <c r="C29" i="1"/>
  <c r="D29" i="1" s="1"/>
  <c r="C30" i="1"/>
  <c r="C31" i="1" s="1"/>
  <c r="C23" i="1"/>
  <c r="D23" i="1" s="1"/>
  <c r="D52" i="1"/>
  <c r="D51" i="1"/>
  <c r="D50" i="1"/>
  <c r="D49" i="1"/>
  <c r="D47" i="1"/>
  <c r="C54" i="1"/>
  <c r="B54" i="1"/>
  <c r="D41" i="1"/>
  <c r="D40" i="1"/>
  <c r="D38" i="1"/>
  <c r="D36" i="1"/>
  <c r="F35" i="1"/>
  <c r="H35" i="1" s="1"/>
  <c r="D35" i="1"/>
  <c r="B43" i="1"/>
  <c r="D30" i="1"/>
  <c r="B30" i="1"/>
  <c r="B29" i="1"/>
  <c r="D28" i="1"/>
  <c r="B28" i="1"/>
  <c r="D27" i="1"/>
  <c r="B27" i="1"/>
  <c r="D26" i="1"/>
  <c r="B26" i="1"/>
  <c r="D25" i="1"/>
  <c r="B25" i="1"/>
  <c r="B24" i="1"/>
  <c r="D24" i="1" s="1"/>
  <c r="B23" i="1"/>
  <c r="B31" i="1" s="1"/>
  <c r="F14" i="1"/>
  <c r="F15" i="1"/>
  <c r="F16" i="1"/>
  <c r="F17" i="1"/>
  <c r="F18" i="1"/>
  <c r="F19" i="1"/>
  <c r="F13" i="1"/>
  <c r="C13" i="1"/>
  <c r="D13" i="1" s="1"/>
  <c r="C14" i="1"/>
  <c r="D14" i="1" s="1"/>
  <c r="C15" i="1"/>
  <c r="C16" i="1"/>
  <c r="C17" i="1"/>
  <c r="C18" i="1"/>
  <c r="C19" i="1"/>
  <c r="C12" i="1"/>
  <c r="B13" i="1"/>
  <c r="B14" i="1"/>
  <c r="B15" i="1"/>
  <c r="B16" i="1"/>
  <c r="B17" i="1"/>
  <c r="B18" i="1"/>
  <c r="B19" i="1"/>
  <c r="B12" i="1"/>
  <c r="B37" i="2"/>
  <c r="B25" i="2"/>
  <c r="D15" i="1"/>
  <c r="B9" i="2" l="1"/>
  <c r="B8" i="2"/>
  <c r="G20" i="1"/>
  <c r="F20" i="1"/>
  <c r="G31" i="1"/>
  <c r="F46" i="1"/>
  <c r="F36" i="1"/>
  <c r="G36" i="1" s="1"/>
  <c r="F23" i="1"/>
  <c r="B20" i="1"/>
  <c r="D12" i="1"/>
  <c r="D18" i="1"/>
  <c r="C20" i="1"/>
  <c r="D19" i="1"/>
  <c r="B39" i="2"/>
  <c r="F12" i="1"/>
  <c r="H12" i="1" s="1"/>
  <c r="D17" i="1"/>
  <c r="D16" i="1"/>
  <c r="B12" i="2" l="1"/>
  <c r="B13" i="2" s="1"/>
  <c r="H36" i="1"/>
  <c r="F47" i="1"/>
  <c r="H46" i="1"/>
  <c r="F37" i="1"/>
  <c r="H23" i="1"/>
  <c r="F24" i="1"/>
  <c r="H13" i="1"/>
  <c r="B15" i="2" l="1"/>
  <c r="B27" i="2" s="1"/>
  <c r="H47" i="1"/>
  <c r="G47" i="1"/>
  <c r="H37" i="1"/>
  <c r="G37" i="1"/>
  <c r="F48" i="1"/>
  <c r="H24" i="1"/>
  <c r="F38" i="1"/>
  <c r="F25" i="1"/>
  <c r="H25" i="1" s="1"/>
  <c r="H14" i="1"/>
  <c r="H48" i="1" l="1"/>
  <c r="G48" i="1"/>
  <c r="H38" i="1"/>
  <c r="G38" i="1"/>
  <c r="F49" i="1"/>
  <c r="F50" i="1"/>
  <c r="G50" i="1" s="1"/>
  <c r="F39" i="1"/>
  <c r="G39" i="1" s="1"/>
  <c r="F26" i="1"/>
  <c r="H26" i="1" s="1"/>
  <c r="H15" i="1"/>
  <c r="H49" i="1" l="1"/>
  <c r="H50" i="1" s="1"/>
  <c r="G49" i="1"/>
  <c r="H39" i="1"/>
  <c r="F51" i="1"/>
  <c r="G51" i="1" s="1"/>
  <c r="F40" i="1"/>
  <c r="F27" i="1"/>
  <c r="H27" i="1" s="1"/>
  <c r="H16" i="1"/>
  <c r="H17" i="1" s="1"/>
  <c r="H18" i="1" s="1"/>
  <c r="H19" i="1" s="1"/>
  <c r="H40" i="1" l="1"/>
  <c r="G40" i="1"/>
  <c r="H51" i="1"/>
  <c r="F52" i="1"/>
  <c r="G52" i="1" s="1"/>
  <c r="F41" i="1"/>
  <c r="F28" i="1"/>
  <c r="H28" i="1" l="1"/>
  <c r="H41" i="1"/>
  <c r="G41" i="1"/>
  <c r="H52" i="1"/>
  <c r="F53" i="1"/>
  <c r="F42" i="1"/>
  <c r="G42" i="1" s="1"/>
  <c r="F29" i="1"/>
  <c r="H29" i="1" l="1"/>
  <c r="H53" i="1"/>
  <c r="G53" i="1"/>
  <c r="G54" i="1" s="1"/>
  <c r="F54" i="1"/>
  <c r="G43" i="1"/>
  <c r="H42" i="1"/>
  <c r="F43" i="1"/>
  <c r="F30" i="1"/>
  <c r="H30" i="1" l="1"/>
  <c r="B45" i="2" s="1"/>
  <c r="F31" i="1"/>
  <c r="B29" i="2"/>
  <c r="B41" i="2"/>
  <c r="B17" i="2"/>
  <c r="B32" i="2"/>
  <c r="B44" i="2"/>
  <c r="B20" i="2"/>
  <c r="B30" i="2" l="1"/>
  <c r="B42" i="2"/>
  <c r="B18" i="2"/>
  <c r="B33" i="2"/>
  <c r="B21" i="2"/>
</calcChain>
</file>

<file path=xl/sharedStrings.xml><?xml version="1.0" encoding="utf-8"?>
<sst xmlns="http://schemas.openxmlformats.org/spreadsheetml/2006/main" count="95" uniqueCount="52">
  <si>
    <t>Fondsgesellschaft</t>
  </si>
  <si>
    <t>Renditeprognose Ertrag (von)</t>
  </si>
  <si>
    <t>Renditeprognose Ertrag (bis)</t>
  </si>
  <si>
    <t>Renditeprognose Wachstum (von)</t>
  </si>
  <si>
    <t>Renditeprognose Wachstum (bis)</t>
  </si>
  <si>
    <t>Angenommene (Rest-)Fondslaufzeit in Jahren</t>
  </si>
  <si>
    <t>Fünfte Cleantech Infrastrukturgesellschaft mbH &amp; Co. KG (CTI 9 D / CTI 15)</t>
  </si>
  <si>
    <t>Jahr</t>
  </si>
  <si>
    <t>Ausschüttungs-/Entnahmerecht (p.a.)</t>
  </si>
  <si>
    <t>Delta</t>
  </si>
  <si>
    <t>Investitionsquote</t>
  </si>
  <si>
    <t>Rendite</t>
  </si>
  <si>
    <t>Thesaurierungseffekt</t>
  </si>
  <si>
    <t>Musterberechnungsgrundlagen</t>
  </si>
  <si>
    <t xml:space="preserve">Gesamtzeichnungssumme </t>
  </si>
  <si>
    <t>Maximale Ausschüttung/Entnahmen (p.a.)</t>
  </si>
  <si>
    <t>Liquiditätsbedarfsanalyse (p.a.)</t>
  </si>
  <si>
    <t>Strategie ERTRAG</t>
  </si>
  <si>
    <t xml:space="preserve">   von </t>
  </si>
  <si>
    <t xml:space="preserve">   bis</t>
  </si>
  <si>
    <t>Durchschnitt</t>
  </si>
  <si>
    <t>Nebenberechnungen exklusive steuerliche Berücksichtigung und ohne Berücksichtigung eines potentiellen Kapitalverzehrs</t>
  </si>
  <si>
    <t>Prognostizierte Ausschüttungen/Entnahmen p.a. (bis zu)</t>
  </si>
  <si>
    <t>Prognostizierte durchschnittliche Rendite p.a.</t>
  </si>
  <si>
    <t>Thesaurierungssatz (in %)</t>
  </si>
  <si>
    <t>Ausschüttungs-/Entnahmerecht p.a. (bis zu) bei Strategie ERTRAG</t>
  </si>
  <si>
    <t>Ausschüttungs-/Entnahmerecht p.a. (bis zu) bei Strategie WACHSTUM</t>
  </si>
  <si>
    <t>Renditeprognose Ertrag p.a. (von)</t>
  </si>
  <si>
    <t>Renditeprognose Ertrag p.a. (bis)</t>
  </si>
  <si>
    <t>Renditeprognose Wachstum p.a. (von)</t>
  </si>
  <si>
    <t>Renditeprognose Wachstum p.a. (bis)</t>
  </si>
  <si>
    <t>Ausschüttungs-/Entnahmerecht p.a. (bis zu)</t>
  </si>
  <si>
    <t>Individueller Mindestliquiditätsbedarf p.a.</t>
  </si>
  <si>
    <t>Hinweise zu den Risiken und Unsicherheiten von Prognosen</t>
  </si>
  <si>
    <t>Wichtiger Hinweis zu den Voraussetzungen des Fondssplittings</t>
  </si>
  <si>
    <t>Investitions-/Renditequote (in %)</t>
  </si>
  <si>
    <t>100% - x%</t>
  </si>
  <si>
    <t xml:space="preserve">Bitte geben Sie in die gelben Felder die geforderten Angaben ein. Diese Angaben sind für eine Musterberechnung notwendig. Hierzu gehören Ihre Gesamtzeichnungssumme an dieser Fondsgesellschaft sowie Ihr individueller Liquiditätsbedarf. Die Höhe des Liquiditätsbedarfs ist auf das maximale Ausschüttungs-/Entnahmerecht p.a. begrenzt. </t>
  </si>
  <si>
    <t>Beispielhaft angenommene verbleibende Mindesthaltedauer in Jahren</t>
  </si>
  <si>
    <t>Strategie WACHSTUM (bisherige Strategie)</t>
  </si>
  <si>
    <t>Prognostizierte kumulierte Rendite über die angenommene Gesamtlaufzeit</t>
  </si>
  <si>
    <t>Hilfe und Zusatzinformationen</t>
  </si>
  <si>
    <t xml:space="preserve">Die renditeoptimierte Musterberechnung berücksichtigt keinen Liquiditätsbedarf und verfolgt ausschließlich das Ziel, die Rendite zu optimieren. Auf die prognostizierten Renditen (durchschnittliche Rendite p.a. und kumulierte Rendite über die angenommene Gesamtlaufzeit) wirken sich potentielle Wiederanlageeffekte (Thesaurierung) vorteilhaft aus. Dieser Effekt kann je nach tatsächlicher Rendite und Anlagedauer höher oder niedriger ausfallen.  </t>
  </si>
  <si>
    <t xml:space="preserve">Die individuelle Musterberechnung ermöglicht eine beliebige Aufteilung der Gesamtzeichnungssumme. Die Summeneingabe erfolgt lediglich für die Strategie ERTRAG, die Differenz wird automatisch der Strategie WACHSTUM zugeordnet. Auf die prognostizierten Renditen wirken sich entsprechende Ausschüttungen/Entnahmen (ERTRAG) grundsätzlich nachteilig und potentielle Wiederanlageeffekte (WACHSTUM) vorteilhaft aus. Diese Effekte können je nach tatsächlicher Rendite und Anlagedauer höher oder niedriger ausfallen.  </t>
  </si>
  <si>
    <t>Datenblatt Fondssplitting</t>
  </si>
  <si>
    <t>Stand 01/2021</t>
  </si>
  <si>
    <t>Vorschlag Fondssplitting "Liquiditätsoptimiert" - Musterberechnungsergebnis</t>
  </si>
  <si>
    <t xml:space="preserve">Vorschlag Fondssplitting "Renditeoptimiert" - Musterberechnungsergebnis </t>
  </si>
  <si>
    <t xml:space="preserve">Individuelles Fondssplitting - Musterberechnungsergebnis </t>
  </si>
  <si>
    <t>Dieses Dokument wird von der ThomasLloyd Global Asset Management GmbH, Hanauer Landstraße 291b, 60314 Frankfurt am Main (in ihrer Funktion als ursprüngliche „autorisierte Vertriebsgesellschaft“ der in der Musterberechnung genannten Gesellschaft) herausgegeben. Die Platzierungsphase der in der Musterberechnung genannten Fondsgesellschaft ist bereits ausgelaufen. Die im Rahmen des anstehenden Fondssplittings übermittelten Unterlagen sowie die hierin enthaltenen Informationen richten sich ausschließlich an den individualisierten Empfänger der Beispielrechnung als Kommanditist der maßgeblichen in der Musterberechnung genannten Gesellschaft sowie ggf. den Ersteller (Finanzintermediär) dieser. Sie sollen im Hinblick auf die Strategiewahlmöglichkeiten (ERTRAG und WACHSTUM) lediglich eine unverbindliche Orientierung geben. Die Beispielrechnung stellt mit den abgebildeten zukunftsgerichteten Ertrags-/Gewinnaussichten, die auf den gegenwärtigen Plänen, Einschätzungen, Prognosen und Erwartungen der Gesellschaft basieren, lediglich einen theoretischen Entwicklungsverlauf der o.g. Kapitalanlage und keinen verlässlichen Indikator dar. Für das tatsächliche Eintreffen wird keinerlei Gewährleistung übernommen. Die Annahmen beinhalten Risiken und Unsicherheiten, da es eine Vielzahl von Faktoren gibt, die auf künftige Entwicklungen einwirken können und zu Teilen außerhalb des Einflussbereichs der Geschäftsführung der Gesellschaft liegen. Die tatsächlichen Ergebnisse und Entwicklungen können also erheblich von den heute getroffenen Annahmen abweichen. Die Erträge/Gewinne der Vergangenheit bieten hierfür keine Garantie, und frühere Wertentwicklungen, Simulationen oder Prognosen sind kein verlässlicher Indikator für die getroffenen Annahmen sowie die künftige Wertentwicklung. Zudem beruht die Beispielrechnung darauf, dass die Investitionspolitik erfolgreich ist. Die Erträge aus den Investitionen und damit die Rendite und der Wert der Kapitalanlage(n) können sowohl sinken als auch steigen. Ein Totalverlust des gesamten eingesetzten Kapitals (des Anlegers) ist demnach nicht ausgeschlossen. In die Musterberechnung wurden keine steuerlichen Daten einbezogen. Gleichwohl sind auf Einkünfte, welche die Investition zu Gunsten des Anlegers in die o.g. Kapitalanlage mit sich bringen, steuerliche Abzüge und Zahlungsverpflichtungen zu leisten, welche dem zum maßgeblichen Zeitpunkt geltenden nationalen Steuerrecht (gesetzliche Regelungen, veröffentlichte Verwaltungsanweisungen, aktuelle Rechtsprechung der Finanzgerichte) der Bundesrepublik Deutschland unterliegen. Die individuelle steuerliche Situation des Anlegers wird folglich in der Musterberechnung nicht berücksichtigt. Jegliche Änderung der steuerlichen Parameter oder der zugrunde liegenden Annahmen führt zu Änderungen im Ergebnis der Musterberechnung. Anlegern wird geraten, sich hinsichtlich der steuerlichen Konsequenzen von einem Steuerberater unter Berücksichtigung der individuellen Situation des Anlegers beraten zu lassen. Die in der Musterberechnung dargestellten Renditen verstehen sich als «brutto» Prognosen und reduzieren sich entsprechend durch weitere anfallende Steuern. Die Renditeangaben werden als prognostizierter Durchschnittswert in % p.a. sowie als kumulativer prozentualer Wert ausgewiesen und basieren auf der Referenzwährung EUR nach Abzug anfallender laufender Gebühren (z. B. Verwaltungs-, Performance- und sonstiger Dienstleistungsgebühren) sowie unter Berücksichtigung von Initialkosten und vor Ertragsverwendung. Möglicherweise noch anfallende Kosten für den operativen Betrieb einer Beteiligungsgesellschaft bleiben hierbei unberücksichtigt. Zudem können individuelle Gebühren und Abgaben für den einzelnen Anleger anfallen. Insoweit gelten die vorstehenden Angaben nicht als Richtwert für die tatsächliche Rendite des einzelnen Anlegers. Die Darstellungen in diesem Dokument sind keine Verkaufsunterlagen/-prospekte im Sinne gesetzlicher und/oder behördlicher Vorgaben noch eine Ergänzung zu diesen. Zudem enthält die Musterberechnung nicht alle Angaben, die für eine Entscheidung (i.S. Strategiewahl/Fondssplitting) notwendig sind.</t>
  </si>
  <si>
    <t xml:space="preserve">Die liquiditätsoptimierte Musterberechnung berücksichtigt den gewünschten Liquiditätsbedarf p.a. bestmöglich (auf das maximale Ausschüttungs-/Entnahmerecht p.a. begrenzt) und stellt diesen in der Strategieallokation über die Renditeoptimierung. Ausschüttungen/Entnahmen wirken sich grundsätzlich nachteilig auf die prognostizierten Renditen (durchschnittliche Rendite p.a. und kumulierte Rendite über die angenommene Gesamtlaufzeit) aus. </t>
  </si>
  <si>
    <t xml:space="preserve">Wir bitten Sie zu beachten, dass die Umsetzung der von Ihnen gewählten Strategie/Allokation unter dem Vorbehalt steht, dass die Gesellschafter der maßgeblichen Fondsgesellschaft die für die Umsetzung erforderlichen Beschlüsse fassen.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</si>
</sst>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0.00000%"/>
    <numFmt numFmtId="165" formatCode="_-* #,##0.00\ &quot;€&quot;_-;\-* #,##0.00\ &quot;€&quot;_-;_-* &quot;-&quot;?????\ &quot;€&quot;_-;_-@_-"/>
    <numFmt numFmtId="166" formatCode="_-* #,##0.00000\ &quot;€&quot;_-;\-* #,##0.00000\ &quot;€&quot;_-;_-* &quot;-&quot;?????\ &quot;€&quot;_-;_-@_-"/>
    <numFmt numFmtId="167" formatCode="_-* #,##0\ &quot;€&quot;_-;\-* #,##0\ &quot;€&quot;_-;_-* &quot;-&quot;??\ &quot;€&quot;_-;_-@_-"/>
  </numFmts>
  <fonts count="9" x14ac:knownFonts="1">
    <font>
      <sz val="11"/>
      <color theme="1"/>
      <name val="Calibri"/>
      <family val="2"/>
      <scheme val="minor"/>
    </font>
    <font>
      <sz val="11"/>
      <color theme="1"/>
      <name val="Calibri"/>
      <family val="2"/>
      <scheme val="minor"/>
    </font>
    <font>
      <b/>
      <sz val="10"/>
      <color theme="1"/>
      <name val="Tahoma"/>
      <family val="2"/>
    </font>
    <font>
      <sz val="10"/>
      <color theme="1"/>
      <name val="Tahoma"/>
      <family val="2"/>
    </font>
    <font>
      <sz val="10"/>
      <name val="Tahoma"/>
      <family val="2"/>
    </font>
    <font>
      <sz val="10"/>
      <color theme="0"/>
      <name val="Tahoma"/>
      <family val="2"/>
    </font>
    <font>
      <sz val="8"/>
      <color theme="1"/>
      <name val="Tahoma"/>
      <family val="2"/>
    </font>
    <font>
      <b/>
      <sz val="10"/>
      <color theme="0"/>
      <name val="Tahoma"/>
      <family val="2"/>
    </font>
    <font>
      <u/>
      <sz val="10"/>
      <color theme="0"/>
      <name val="Tahoma"/>
      <family val="2"/>
    </font>
  </fonts>
  <fills count="5">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7" tint="0.79998168889431442"/>
        <bgColor indexed="64"/>
      </patternFill>
    </fill>
  </fills>
  <borders count="2">
    <border>
      <left/>
      <right/>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2">
    <xf numFmtId="0" fontId="0" fillId="0" borderId="0" xfId="0"/>
    <xf numFmtId="0" fontId="3" fillId="0" borderId="0" xfId="0" applyFont="1"/>
    <xf numFmtId="10" fontId="3" fillId="0" borderId="0" xfId="2" applyNumberFormat="1" applyFont="1" applyAlignment="1">
      <alignment horizontal="right"/>
    </xf>
    <xf numFmtId="0" fontId="3" fillId="0" borderId="0" xfId="0" applyFont="1" applyFill="1"/>
    <xf numFmtId="0" fontId="3" fillId="0" borderId="0" xfId="0" applyFont="1" applyFill="1" applyAlignment="1">
      <alignment horizontal="right"/>
    </xf>
    <xf numFmtId="164" fontId="3" fillId="0" borderId="0" xfId="2" applyNumberFormat="1" applyFont="1" applyAlignment="1">
      <alignment horizontal="right"/>
    </xf>
    <xf numFmtId="0" fontId="3" fillId="0" borderId="0" xfId="1" applyNumberFormat="1" applyFont="1" applyFill="1" applyAlignment="1">
      <alignment horizontal="right"/>
    </xf>
    <xf numFmtId="165" fontId="3" fillId="0" borderId="0" xfId="0" applyNumberFormat="1" applyFont="1"/>
    <xf numFmtId="166" fontId="3" fillId="0" borderId="0" xfId="0" applyNumberFormat="1" applyFont="1"/>
    <xf numFmtId="0" fontId="4" fillId="0" borderId="0" xfId="0" applyFont="1"/>
    <xf numFmtId="0" fontId="4" fillId="0" borderId="0" xfId="0" applyFont="1" applyAlignment="1">
      <alignment horizontal="right"/>
    </xf>
    <xf numFmtId="0" fontId="3" fillId="0" borderId="0" xfId="0" applyFont="1" applyAlignment="1">
      <alignment horizontal="right"/>
    </xf>
    <xf numFmtId="165" fontId="2" fillId="0" borderId="0" xfId="0" applyNumberFormat="1" applyFont="1" applyFill="1" applyAlignment="1">
      <alignment horizontal="right"/>
    </xf>
    <xf numFmtId="44" fontId="2" fillId="0" borderId="0" xfId="0" applyNumberFormat="1" applyFont="1" applyFill="1" applyAlignment="1">
      <alignment horizontal="right"/>
    </xf>
    <xf numFmtId="165" fontId="3" fillId="0" borderId="0" xfId="0" applyNumberFormat="1" applyFont="1" applyFill="1"/>
    <xf numFmtId="10" fontId="3" fillId="0" borderId="0" xfId="2" applyNumberFormat="1" applyFont="1" applyFill="1"/>
    <xf numFmtId="10" fontId="3" fillId="0" borderId="0" xfId="2" applyNumberFormat="1" applyFont="1"/>
    <xf numFmtId="44" fontId="3" fillId="0" borderId="0" xfId="1" applyFont="1" applyFill="1" applyAlignment="1">
      <alignment horizontal="right"/>
    </xf>
    <xf numFmtId="0" fontId="3" fillId="0" borderId="0" xfId="0" applyFont="1" applyAlignment="1">
      <alignment horizontal="left" vertical="center"/>
    </xf>
    <xf numFmtId="44" fontId="2" fillId="0" borderId="0" xfId="1" applyFont="1" applyFill="1" applyAlignment="1">
      <alignment horizontal="right"/>
    </xf>
    <xf numFmtId="0" fontId="2" fillId="2" borderId="1" xfId="0" applyFont="1" applyFill="1" applyBorder="1"/>
    <xf numFmtId="0" fontId="3" fillId="0" borderId="0" xfId="0" applyFont="1" applyFill="1" applyAlignment="1"/>
    <xf numFmtId="44" fontId="2" fillId="4" borderId="0" xfId="1" applyFont="1" applyFill="1" applyAlignment="1" applyProtection="1">
      <alignment horizontal="right"/>
      <protection locked="0"/>
    </xf>
    <xf numFmtId="0" fontId="3" fillId="0" borderId="0" xfId="0" applyFont="1" applyAlignment="1">
      <alignment horizontal="justify"/>
    </xf>
    <xf numFmtId="0" fontId="3" fillId="0" borderId="0" xfId="0" applyFont="1" applyFill="1" applyAlignment="1">
      <alignment horizontal="justify" vertical="center" wrapText="1"/>
    </xf>
    <xf numFmtId="0" fontId="6" fillId="0" borderId="0" xfId="0" applyFont="1" applyAlignment="1">
      <alignment horizontal="right"/>
    </xf>
    <xf numFmtId="0" fontId="7" fillId="0" borderId="0" xfId="0" applyFont="1" applyFill="1" applyBorder="1"/>
    <xf numFmtId="0" fontId="5" fillId="0" borderId="0" xfId="0" applyFont="1" applyFill="1" applyBorder="1"/>
    <xf numFmtId="0" fontId="5" fillId="0" borderId="0" xfId="0" applyFont="1" applyFill="1" applyBorder="1" applyAlignment="1">
      <alignment horizontal="right"/>
    </xf>
    <xf numFmtId="164" fontId="5" fillId="0" borderId="0" xfId="0" applyNumberFormat="1" applyFont="1" applyFill="1" applyBorder="1" applyAlignment="1">
      <alignment horizontal="right"/>
    </xf>
    <xf numFmtId="10" fontId="5" fillId="0" borderId="0" xfId="0" applyNumberFormat="1" applyFont="1" applyFill="1" applyBorder="1" applyAlignment="1">
      <alignment horizontal="right"/>
    </xf>
    <xf numFmtId="0" fontId="8" fillId="0" borderId="0" xfId="0" applyFont="1" applyFill="1" applyBorder="1"/>
    <xf numFmtId="164" fontId="5" fillId="0" borderId="0" xfId="0" applyNumberFormat="1" applyFont="1" applyFill="1" applyBorder="1"/>
    <xf numFmtId="10" fontId="5" fillId="0" borderId="0" xfId="2" applyNumberFormat="1" applyFont="1" applyFill="1" applyBorder="1" applyAlignment="1">
      <alignment horizontal="right"/>
    </xf>
    <xf numFmtId="10" fontId="5" fillId="0" borderId="0" xfId="0" applyNumberFormat="1" applyFont="1" applyFill="1" applyBorder="1"/>
    <xf numFmtId="167" fontId="3" fillId="4" borderId="0" xfId="1" applyNumberFormat="1" applyFont="1" applyFill="1" applyAlignment="1" applyProtection="1">
      <alignment horizontal="right"/>
      <protection locked="0"/>
    </xf>
    <xf numFmtId="44" fontId="3" fillId="4" borderId="0" xfId="1" applyNumberFormat="1" applyFont="1" applyFill="1" applyAlignment="1" applyProtection="1">
      <alignment horizontal="right"/>
      <protection locked="0"/>
    </xf>
    <xf numFmtId="0" fontId="2" fillId="0" borderId="0" xfId="0" applyFont="1" applyAlignment="1">
      <alignment horizontal="left" vertical="center"/>
    </xf>
    <xf numFmtId="0" fontId="3" fillId="0" borderId="0" xfId="0" applyFont="1" applyAlignment="1">
      <alignment horizontal="justify" vertical="top" wrapText="1"/>
    </xf>
    <xf numFmtId="0" fontId="2" fillId="2" borderId="1" xfId="0" applyFont="1" applyFill="1" applyBorder="1" applyAlignment="1">
      <alignment horizontal="left"/>
    </xf>
    <xf numFmtId="0" fontId="3" fillId="0" borderId="0" xfId="0" applyFont="1" applyAlignment="1">
      <alignment horizontal="justify" vertical="top"/>
    </xf>
    <xf numFmtId="0" fontId="3" fillId="3" borderId="0" xfId="0" applyFont="1" applyFill="1" applyAlignment="1">
      <alignment horizontal="justify" vertical="center" wrapText="1"/>
    </xf>
  </cellXfs>
  <cellStyles count="3">
    <cellStyle name="Prozent" xfId="2" builtinId="5"/>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75"/>
  <sheetViews>
    <sheetView showGridLines="0" showRowColHeaders="0" tabSelected="1" workbookViewId="0">
      <selection activeCell="B5" sqref="B5"/>
    </sheetView>
  </sheetViews>
  <sheetFormatPr baseColWidth="10" defaultRowHeight="12.75" x14ac:dyDescent="0.2"/>
  <cols>
    <col min="1" max="1" width="73.28515625" style="1" customWidth="1"/>
    <col min="2" max="2" width="63.42578125" style="1" customWidth="1"/>
    <col min="3" max="3" width="3.7109375" style="1" customWidth="1"/>
    <col min="4" max="4" width="65.7109375" style="1" customWidth="1"/>
    <col min="5" max="16384" width="11.42578125" style="1"/>
  </cols>
  <sheetData>
    <row r="2" spans="1:4" ht="15" customHeight="1" x14ac:dyDescent="0.2">
      <c r="A2" s="39" t="s">
        <v>13</v>
      </c>
      <c r="B2" s="39"/>
      <c r="D2" s="20" t="s">
        <v>41</v>
      </c>
    </row>
    <row r="3" spans="1:4" ht="15" customHeight="1" x14ac:dyDescent="0.2">
      <c r="A3" s="3" t="s">
        <v>0</v>
      </c>
      <c r="B3" s="4" t="str">
        <f>'.'!A4</f>
        <v>Fünfte Cleantech Infrastrukturgesellschaft mbH &amp; Co. KG (CTI 9 D / CTI 15)</v>
      </c>
      <c r="D3" s="41" t="s">
        <v>37</v>
      </c>
    </row>
    <row r="4" spans="1:4" ht="15" customHeight="1" x14ac:dyDescent="0.2">
      <c r="A4" s="1" t="s">
        <v>31</v>
      </c>
      <c r="B4" s="5">
        <f>'.'!B4</f>
        <v>0.11043749999999999</v>
      </c>
      <c r="D4" s="41"/>
    </row>
    <row r="5" spans="1:4" ht="15" customHeight="1" x14ac:dyDescent="0.2">
      <c r="A5" s="3" t="s">
        <v>14</v>
      </c>
      <c r="B5" s="35">
        <v>10000</v>
      </c>
      <c r="D5" s="41"/>
    </row>
    <row r="6" spans="1:4" ht="15" customHeight="1" x14ac:dyDescent="0.2">
      <c r="A6" s="3" t="s">
        <v>38</v>
      </c>
      <c r="B6" s="6">
        <f>'.'!H4</f>
        <v>8</v>
      </c>
      <c r="D6" s="41"/>
    </row>
    <row r="7" spans="1:4" ht="15" customHeight="1" x14ac:dyDescent="0.2">
      <c r="A7" s="3" t="s">
        <v>32</v>
      </c>
      <c r="B7" s="36">
        <v>550</v>
      </c>
      <c r="D7" s="41"/>
    </row>
    <row r="8" spans="1:4" ht="15" hidden="1" customHeight="1" x14ac:dyDescent="0.2">
      <c r="A8" s="3" t="s">
        <v>15</v>
      </c>
      <c r="B8" s="7">
        <f>ROUND(B5*B4,2)</f>
        <v>1104.3800000000001</v>
      </c>
      <c r="C8" s="8"/>
      <c r="D8" s="23"/>
    </row>
    <row r="9" spans="1:4" ht="15" hidden="1" customHeight="1" x14ac:dyDescent="0.2">
      <c r="A9" s="9" t="s">
        <v>16</v>
      </c>
      <c r="B9" s="10" t="str">
        <f>IF(B7&gt;=B5*B4,"Nicht in voller Höhe darstellbar","In voller Höhe darstellbar")</f>
        <v>In voller Höhe darstellbar</v>
      </c>
      <c r="D9" s="23"/>
    </row>
    <row r="10" spans="1:4" ht="15" customHeight="1" x14ac:dyDescent="0.2">
      <c r="B10" s="11"/>
      <c r="D10" s="23"/>
    </row>
    <row r="11" spans="1:4" ht="15" customHeight="1" x14ac:dyDescent="0.2">
      <c r="A11" s="39" t="s">
        <v>46</v>
      </c>
      <c r="B11" s="39"/>
      <c r="D11" s="24"/>
    </row>
    <row r="12" spans="1:4" ht="15" customHeight="1" x14ac:dyDescent="0.2">
      <c r="A12" s="3" t="s">
        <v>17</v>
      </c>
      <c r="B12" s="12">
        <f>IF(B9="In voller Höhe darstellbar",ROUNDUP(B7/B4,-2),B5)</f>
        <v>5000</v>
      </c>
      <c r="D12" s="41" t="s">
        <v>50</v>
      </c>
    </row>
    <row r="13" spans="1:4" ht="15" customHeight="1" x14ac:dyDescent="0.2">
      <c r="A13" s="3" t="s">
        <v>39</v>
      </c>
      <c r="B13" s="13">
        <f>B5-B12</f>
        <v>5000</v>
      </c>
      <c r="D13" s="41"/>
    </row>
    <row r="14" spans="1:4" ht="7.5" customHeight="1" x14ac:dyDescent="0.2">
      <c r="A14" s="3"/>
      <c r="B14" s="13"/>
      <c r="D14" s="41"/>
    </row>
    <row r="15" spans="1:4" ht="15" customHeight="1" x14ac:dyDescent="0.2">
      <c r="A15" s="3" t="s">
        <v>22</v>
      </c>
      <c r="B15" s="14">
        <f>B12*B4</f>
        <v>552.1875</v>
      </c>
      <c r="D15" s="41"/>
    </row>
    <row r="16" spans="1:4" ht="15" customHeight="1" x14ac:dyDescent="0.2">
      <c r="A16" s="3" t="s">
        <v>23</v>
      </c>
      <c r="B16" s="7"/>
      <c r="D16" s="41"/>
    </row>
    <row r="17" spans="1:4" ht="15" customHeight="1" x14ac:dyDescent="0.2">
      <c r="A17" s="3" t="s">
        <v>18</v>
      </c>
      <c r="B17" s="15">
        <f>('.'!F20*'Ein- und Ausgabeblatt'!B12/'Ein- und Ausgabeblatt'!B5)+('.'!F43*'Ein- und Ausgabeblatt'!B13/'Ein- und Ausgabeblatt'!B5)</f>
        <v>9.0499999999999997E-2</v>
      </c>
      <c r="D17" s="41"/>
    </row>
    <row r="18" spans="1:4" ht="15" customHeight="1" x14ac:dyDescent="0.2">
      <c r="A18" s="3" t="s">
        <v>19</v>
      </c>
      <c r="B18" s="15">
        <f>('.'!F31*'Ein- und Ausgabeblatt'!B12/'Ein- und Ausgabeblatt'!B5)+('.'!F54*'Ein- und Ausgabeblatt'!B13/'Ein- und Ausgabeblatt'!B5)</f>
        <v>0.11262</v>
      </c>
      <c r="D18" s="41"/>
    </row>
    <row r="19" spans="1:4" ht="15" customHeight="1" x14ac:dyDescent="0.2">
      <c r="A19" s="3" t="s">
        <v>40</v>
      </c>
      <c r="D19" s="41"/>
    </row>
    <row r="20" spans="1:4" ht="15" customHeight="1" x14ac:dyDescent="0.2">
      <c r="A20" s="3" t="s">
        <v>18</v>
      </c>
      <c r="B20" s="15">
        <f>('.'!H19*'Ein- und Ausgabeblatt'!B12/'Ein- und Ausgabeblatt'!B5)+('.'!H42*'Ein- und Ausgabeblatt'!B13/'Ein- und Ausgabeblatt'!B5)</f>
        <v>0.72399999999999998</v>
      </c>
      <c r="D20" s="41"/>
    </row>
    <row r="21" spans="1:4" ht="15" customHeight="1" x14ac:dyDescent="0.2">
      <c r="A21" s="3" t="s">
        <v>19</v>
      </c>
      <c r="B21" s="16">
        <f>('.'!H30*'Ein- und Ausgabeblatt'!B12/'Ein- und Ausgabeblatt'!B5)+('.'!H53*'Ein- und Ausgabeblatt'!B13/'Ein- und Ausgabeblatt'!B5)</f>
        <v>0.90095999999999998</v>
      </c>
      <c r="D21" s="41"/>
    </row>
    <row r="22" spans="1:4" ht="15" customHeight="1" x14ac:dyDescent="0.2">
      <c r="A22" s="3"/>
      <c r="D22" s="23"/>
    </row>
    <row r="23" spans="1:4" ht="15" customHeight="1" x14ac:dyDescent="0.2">
      <c r="A23" s="39" t="s">
        <v>47</v>
      </c>
      <c r="B23" s="39"/>
      <c r="D23" s="24"/>
    </row>
    <row r="24" spans="1:4" ht="15" customHeight="1" x14ac:dyDescent="0.2">
      <c r="A24" s="3" t="s">
        <v>17</v>
      </c>
      <c r="B24" s="12">
        <v>0</v>
      </c>
      <c r="D24" s="41" t="s">
        <v>42</v>
      </c>
    </row>
    <row r="25" spans="1:4" ht="15" customHeight="1" x14ac:dyDescent="0.2">
      <c r="A25" s="3" t="s">
        <v>39</v>
      </c>
      <c r="B25" s="13">
        <f>B5</f>
        <v>10000</v>
      </c>
      <c r="D25" s="41"/>
    </row>
    <row r="26" spans="1:4" ht="7.5" customHeight="1" x14ac:dyDescent="0.2">
      <c r="A26" s="3"/>
      <c r="B26" s="13"/>
      <c r="D26" s="41"/>
    </row>
    <row r="27" spans="1:4" ht="15" customHeight="1" x14ac:dyDescent="0.2">
      <c r="A27" s="3" t="s">
        <v>22</v>
      </c>
      <c r="B27" s="7">
        <f>B24*B15</f>
        <v>0</v>
      </c>
      <c r="D27" s="41"/>
    </row>
    <row r="28" spans="1:4" ht="15" customHeight="1" x14ac:dyDescent="0.2">
      <c r="A28" s="3" t="s">
        <v>23</v>
      </c>
      <c r="B28" s="7"/>
      <c r="D28" s="41"/>
    </row>
    <row r="29" spans="1:4" ht="15" customHeight="1" x14ac:dyDescent="0.2">
      <c r="A29" s="3" t="s">
        <v>18</v>
      </c>
      <c r="B29" s="16">
        <f>('.'!F20*'Ein- und Ausgabeblatt'!B24/'Ein- und Ausgabeblatt'!B5)+('.'!F43*'Ein- und Ausgabeblatt'!B25/'Ein- und Ausgabeblatt'!B5)</f>
        <v>0.121</v>
      </c>
      <c r="D29" s="41"/>
    </row>
    <row r="30" spans="1:4" ht="15" customHeight="1" x14ac:dyDescent="0.2">
      <c r="A30" s="3" t="s">
        <v>19</v>
      </c>
      <c r="B30" s="16">
        <f>('.'!F31*'Ein- und Ausgabeblatt'!B24/'Ein- und Ausgabeblatt'!B5)+('.'!F54*'Ein- und Ausgabeblatt'!B25/'Ein- und Ausgabeblatt'!B5)</f>
        <v>0.15024000000000001</v>
      </c>
      <c r="D30" s="41"/>
    </row>
    <row r="31" spans="1:4" ht="15" customHeight="1" x14ac:dyDescent="0.2">
      <c r="A31" s="3" t="s">
        <v>40</v>
      </c>
      <c r="D31" s="41"/>
    </row>
    <row r="32" spans="1:4" ht="15" customHeight="1" x14ac:dyDescent="0.2">
      <c r="A32" s="3" t="s">
        <v>18</v>
      </c>
      <c r="B32" s="2">
        <f>('.'!H19*'Ein- und Ausgabeblatt'!B24/'Ein- und Ausgabeblatt'!B5)+('.'!H42*'Ein- und Ausgabeblatt'!B25/'Ein- und Ausgabeblatt'!B5)</f>
        <v>0.96799999999999997</v>
      </c>
      <c r="D32" s="41"/>
    </row>
    <row r="33" spans="1:4" ht="15" customHeight="1" x14ac:dyDescent="0.2">
      <c r="A33" s="3" t="s">
        <v>19</v>
      </c>
      <c r="B33" s="2">
        <f>('.'!H30*'Ein- und Ausgabeblatt'!B24/'Ein- und Ausgabeblatt'!B5)+('.'!H53*'Ein- und Ausgabeblatt'!B25/'Ein- und Ausgabeblatt'!B5)</f>
        <v>1.2019200000000001</v>
      </c>
      <c r="D33" s="41"/>
    </row>
    <row r="34" spans="1:4" ht="15" customHeight="1" x14ac:dyDescent="0.2">
      <c r="B34" s="16"/>
      <c r="D34" s="23"/>
    </row>
    <row r="35" spans="1:4" ht="15" customHeight="1" x14ac:dyDescent="0.2">
      <c r="A35" s="39" t="s">
        <v>48</v>
      </c>
      <c r="B35" s="39"/>
      <c r="D35" s="24"/>
    </row>
    <row r="36" spans="1:4" ht="15" customHeight="1" x14ac:dyDescent="0.2">
      <c r="A36" s="3" t="s">
        <v>17</v>
      </c>
      <c r="B36" s="22">
        <v>10000</v>
      </c>
      <c r="D36" s="41" t="s">
        <v>43</v>
      </c>
    </row>
    <row r="37" spans="1:4" ht="15" customHeight="1" x14ac:dyDescent="0.2">
      <c r="A37" s="3" t="s">
        <v>39</v>
      </c>
      <c r="B37" s="19">
        <f>B5-B36</f>
        <v>0</v>
      </c>
      <c r="D37" s="41"/>
    </row>
    <row r="38" spans="1:4" ht="7.5" customHeight="1" x14ac:dyDescent="0.2">
      <c r="A38" s="3"/>
      <c r="B38" s="17"/>
      <c r="D38" s="41"/>
    </row>
    <row r="39" spans="1:4" ht="15" customHeight="1" x14ac:dyDescent="0.2">
      <c r="A39" s="3" t="s">
        <v>22</v>
      </c>
      <c r="B39" s="7">
        <f>B36*B4</f>
        <v>1104.375</v>
      </c>
      <c r="D39" s="41"/>
    </row>
    <row r="40" spans="1:4" ht="15" customHeight="1" x14ac:dyDescent="0.2">
      <c r="A40" s="3" t="s">
        <v>23</v>
      </c>
      <c r="D40" s="41"/>
    </row>
    <row r="41" spans="1:4" ht="15" customHeight="1" x14ac:dyDescent="0.2">
      <c r="A41" s="3" t="s">
        <v>18</v>
      </c>
      <c r="B41" s="2">
        <f>('.'!F20*'Ein- und Ausgabeblatt'!B36/'Ein- und Ausgabeblatt'!B5)+('.'!F43*'Ein- und Ausgabeblatt'!B37/'Ein- und Ausgabeblatt'!B5)</f>
        <v>0.06</v>
      </c>
      <c r="D41" s="41"/>
    </row>
    <row r="42" spans="1:4" ht="15" customHeight="1" x14ac:dyDescent="0.2">
      <c r="A42" s="3" t="s">
        <v>19</v>
      </c>
      <c r="B42" s="2">
        <f>('.'!F31*'Ein- und Ausgabeblatt'!B36/'Ein- und Ausgabeblatt'!B5)+('.'!F54*'Ein- und Ausgabeblatt'!B37/'Ein- und Ausgabeblatt'!B5)</f>
        <v>7.4999999999999997E-2</v>
      </c>
      <c r="D42" s="41"/>
    </row>
    <row r="43" spans="1:4" ht="15" customHeight="1" x14ac:dyDescent="0.2">
      <c r="A43" s="3" t="s">
        <v>40</v>
      </c>
      <c r="D43" s="41"/>
    </row>
    <row r="44" spans="1:4" ht="15" customHeight="1" x14ac:dyDescent="0.2">
      <c r="A44" s="3" t="s">
        <v>18</v>
      </c>
      <c r="B44" s="2">
        <f>('.'!H19*'Ein- und Ausgabeblatt'!B36/'Ein- und Ausgabeblatt'!B5)+('.'!H42*'Ein- und Ausgabeblatt'!B37/'Ein- und Ausgabeblatt'!B5)</f>
        <v>0.48</v>
      </c>
      <c r="D44" s="41"/>
    </row>
    <row r="45" spans="1:4" ht="15" customHeight="1" x14ac:dyDescent="0.2">
      <c r="A45" s="3" t="s">
        <v>19</v>
      </c>
      <c r="B45" s="2">
        <f>('.'!H30*'Ein- und Ausgabeblatt'!B36/'Ein- und Ausgabeblatt'!B5)+('.'!H53*'Ein- und Ausgabeblatt'!B37/'Ein- und Ausgabeblatt'!B5)</f>
        <v>0.6</v>
      </c>
      <c r="D45" s="41"/>
    </row>
    <row r="46" spans="1:4" ht="15" customHeight="1" x14ac:dyDescent="0.2">
      <c r="B46" s="2"/>
    </row>
    <row r="47" spans="1:4" ht="15" customHeight="1" x14ac:dyDescent="0.2">
      <c r="B47" s="2"/>
    </row>
    <row r="48" spans="1:4" ht="15" customHeight="1" x14ac:dyDescent="0.2">
      <c r="A48" s="37" t="s">
        <v>33</v>
      </c>
      <c r="B48" s="37"/>
      <c r="D48" s="21"/>
    </row>
    <row r="49" spans="1:2" ht="15" customHeight="1" x14ac:dyDescent="0.2">
      <c r="A49" s="38" t="s">
        <v>49</v>
      </c>
      <c r="B49" s="40"/>
    </row>
    <row r="50" spans="1:2" ht="15" customHeight="1" x14ac:dyDescent="0.2">
      <c r="A50" s="40"/>
      <c r="B50" s="40"/>
    </row>
    <row r="51" spans="1:2" ht="15" customHeight="1" x14ac:dyDescent="0.2">
      <c r="A51" s="40"/>
      <c r="B51" s="40"/>
    </row>
    <row r="52" spans="1:2" ht="15" customHeight="1" x14ac:dyDescent="0.2">
      <c r="A52" s="40"/>
      <c r="B52" s="40"/>
    </row>
    <row r="53" spans="1:2" ht="15" customHeight="1" x14ac:dyDescent="0.2">
      <c r="A53" s="40"/>
      <c r="B53" s="40"/>
    </row>
    <row r="54" spans="1:2" ht="15" customHeight="1" x14ac:dyDescent="0.2">
      <c r="A54" s="40"/>
      <c r="B54" s="40"/>
    </row>
    <row r="55" spans="1:2" ht="15" customHeight="1" x14ac:dyDescent="0.2">
      <c r="A55" s="40"/>
      <c r="B55" s="40"/>
    </row>
    <row r="56" spans="1:2" ht="15" customHeight="1" x14ac:dyDescent="0.2">
      <c r="A56" s="40"/>
      <c r="B56" s="40"/>
    </row>
    <row r="57" spans="1:2" ht="15" customHeight="1" x14ac:dyDescent="0.2">
      <c r="A57" s="40"/>
      <c r="B57" s="40"/>
    </row>
    <row r="58" spans="1:2" ht="15" customHeight="1" x14ac:dyDescent="0.2">
      <c r="A58" s="40"/>
      <c r="B58" s="40"/>
    </row>
    <row r="59" spans="1:2" ht="15" customHeight="1" x14ac:dyDescent="0.2">
      <c r="A59" s="40"/>
      <c r="B59" s="40"/>
    </row>
    <row r="60" spans="1:2" ht="15" customHeight="1" x14ac:dyDescent="0.2">
      <c r="A60" s="40"/>
      <c r="B60" s="40"/>
    </row>
    <row r="61" spans="1:2" ht="15" customHeight="1" x14ac:dyDescent="0.2">
      <c r="A61" s="40"/>
      <c r="B61" s="40"/>
    </row>
    <row r="62" spans="1:2" ht="15" customHeight="1" x14ac:dyDescent="0.2">
      <c r="A62" s="40"/>
      <c r="B62" s="40"/>
    </row>
    <row r="63" spans="1:2" ht="15" customHeight="1" x14ac:dyDescent="0.2">
      <c r="A63" s="40"/>
      <c r="B63" s="40"/>
    </row>
    <row r="64" spans="1:2" ht="15" customHeight="1" x14ac:dyDescent="0.2">
      <c r="A64" s="40"/>
      <c r="B64" s="40"/>
    </row>
    <row r="65" spans="1:4" ht="15" customHeight="1" x14ac:dyDescent="0.2">
      <c r="A65" s="40"/>
      <c r="B65" s="40"/>
    </row>
    <row r="66" spans="1:4" ht="15" customHeight="1" x14ac:dyDescent="0.2">
      <c r="A66" s="40"/>
      <c r="B66" s="40"/>
    </row>
    <row r="67" spans="1:4" ht="15" customHeight="1" x14ac:dyDescent="0.2">
      <c r="A67" s="40"/>
      <c r="B67" s="40"/>
    </row>
    <row r="68" spans="1:4" ht="15" customHeight="1" x14ac:dyDescent="0.2">
      <c r="A68" s="40"/>
      <c r="B68" s="40"/>
    </row>
    <row r="69" spans="1:4" ht="15" customHeight="1" x14ac:dyDescent="0.2">
      <c r="A69" s="40"/>
      <c r="B69" s="40"/>
    </row>
    <row r="70" spans="1:4" ht="15" customHeight="1" x14ac:dyDescent="0.2">
      <c r="A70" s="40"/>
      <c r="B70" s="40"/>
    </row>
    <row r="71" spans="1:4" ht="15" customHeight="1" x14ac:dyDescent="0.2">
      <c r="A71" s="40"/>
      <c r="B71" s="40"/>
    </row>
    <row r="72" spans="1:4" ht="15" customHeight="1" x14ac:dyDescent="0.2">
      <c r="A72" s="18"/>
      <c r="B72" s="18"/>
    </row>
    <row r="73" spans="1:4" ht="15" customHeight="1" x14ac:dyDescent="0.2">
      <c r="A73" s="37" t="s">
        <v>34</v>
      </c>
      <c r="B73" s="37"/>
    </row>
    <row r="74" spans="1:4" ht="15" customHeight="1" x14ac:dyDescent="0.2">
      <c r="A74" s="38" t="s">
        <v>51</v>
      </c>
      <c r="B74" s="38"/>
    </row>
    <row r="75" spans="1:4" ht="15" customHeight="1" x14ac:dyDescent="0.2">
      <c r="A75" s="38"/>
      <c r="B75" s="38"/>
      <c r="D75" s="25" t="s">
        <v>45</v>
      </c>
    </row>
  </sheetData>
  <sheetProtection algorithmName="SHA-512" hashValue="zb/b8EuOQeJfx93wzehahKNc+4HOkli1/DmyOeXwnwKb0mV+QrFty1TQd0tpe/hUxboZAINPG54usBghxzxmQQ==" saltValue="/rw2autC4yrr3b8Z4ggTHg==" spinCount="100000" sheet="1" objects="1" scenarios="1" selectLockedCells="1"/>
  <mergeCells count="12">
    <mergeCell ref="D3:D7"/>
    <mergeCell ref="A48:B48"/>
    <mergeCell ref="D12:D21"/>
    <mergeCell ref="D24:D33"/>
    <mergeCell ref="D36:D45"/>
    <mergeCell ref="A73:B73"/>
    <mergeCell ref="A74:B75"/>
    <mergeCell ref="A2:B2"/>
    <mergeCell ref="A11:B11"/>
    <mergeCell ref="A23:B23"/>
    <mergeCell ref="A35:B35"/>
    <mergeCell ref="A49:B71"/>
  </mergeCells>
  <dataValidations count="3">
    <dataValidation type="whole" operator="lessThanOrEqual" allowBlank="1" showInputMessage="1" showErrorMessage="1" sqref="B36">
      <formula1>B5</formula1>
    </dataValidation>
    <dataValidation type="decimal" operator="lessThanOrEqual" allowBlank="1" showInputMessage="1" showErrorMessage="1" sqref="B7">
      <formula1>B8</formula1>
    </dataValidation>
    <dataValidation type="whole" allowBlank="1" showInputMessage="1" showErrorMessage="1" sqref="B5">
      <formula1>10000</formula1>
      <formula2>1000000000</formula2>
    </dataValidation>
  </dataValidations>
  <pageMargins left="0.7" right="0.7" top="0.78740157499999996" bottom="0.78740157499999996" header="0.3" footer="0.3"/>
  <pageSetup paperSize="9" scale="46"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election activeCell="A2" sqref="A2"/>
    </sheetView>
  </sheetViews>
  <sheetFormatPr baseColWidth="10" defaultRowHeight="12.75" x14ac:dyDescent="0.2"/>
  <cols>
    <col min="1" max="1" width="66.7109375" style="27" customWidth="1"/>
    <col min="2" max="2" width="57.7109375" style="27" customWidth="1"/>
    <col min="3" max="3" width="60.85546875" style="27" customWidth="1"/>
    <col min="4" max="4" width="32" style="27" customWidth="1"/>
    <col min="5" max="5" width="29.7109375" style="27" customWidth="1"/>
    <col min="6" max="7" width="31.85546875" style="27" customWidth="1"/>
    <col min="8" max="8" width="39.85546875" style="27" customWidth="1"/>
    <col min="9" max="9" width="24.7109375" style="27" customWidth="1"/>
    <col min="10" max="10" width="28.28515625" style="27" customWidth="1"/>
    <col min="11" max="16384" width="11.42578125" style="27"/>
  </cols>
  <sheetData>
    <row r="1" spans="1:10" x14ac:dyDescent="0.2">
      <c r="A1" s="26" t="s">
        <v>44</v>
      </c>
    </row>
    <row r="3" spans="1:10" x14ac:dyDescent="0.2">
      <c r="A3" s="27" t="s">
        <v>0</v>
      </c>
      <c r="B3" s="28" t="s">
        <v>25</v>
      </c>
      <c r="C3" s="28" t="s">
        <v>26</v>
      </c>
      <c r="D3" s="28" t="s">
        <v>27</v>
      </c>
      <c r="E3" s="28" t="s">
        <v>28</v>
      </c>
      <c r="F3" s="28" t="s">
        <v>29</v>
      </c>
      <c r="G3" s="28" t="s">
        <v>30</v>
      </c>
      <c r="H3" s="28" t="s">
        <v>5</v>
      </c>
      <c r="I3" s="28" t="s">
        <v>24</v>
      </c>
      <c r="J3" s="28" t="s">
        <v>35</v>
      </c>
    </row>
    <row r="4" spans="1:10" x14ac:dyDescent="0.2">
      <c r="A4" s="27" t="s">
        <v>6</v>
      </c>
      <c r="B4" s="29">
        <v>0.11043749999999999</v>
      </c>
      <c r="C4" s="29">
        <v>0</v>
      </c>
      <c r="D4" s="30">
        <v>0.06</v>
      </c>
      <c r="E4" s="30">
        <v>7.4999999999999997E-2</v>
      </c>
      <c r="F4" s="30">
        <v>0.1</v>
      </c>
      <c r="G4" s="30">
        <v>0.12</v>
      </c>
      <c r="H4" s="28">
        <v>8</v>
      </c>
      <c r="I4" s="30">
        <v>0.6</v>
      </c>
      <c r="J4" s="30" t="s">
        <v>36</v>
      </c>
    </row>
    <row r="6" spans="1:10" x14ac:dyDescent="0.2">
      <c r="A6" s="31"/>
      <c r="D6" s="32"/>
      <c r="I6" s="32"/>
    </row>
    <row r="7" spans="1:10" x14ac:dyDescent="0.2">
      <c r="A7" s="26" t="s">
        <v>21</v>
      </c>
      <c r="D7" s="32"/>
      <c r="I7" s="32"/>
    </row>
    <row r="8" spans="1:10" x14ac:dyDescent="0.2">
      <c r="A8" s="26"/>
      <c r="D8" s="32"/>
      <c r="I8" s="32"/>
    </row>
    <row r="9" spans="1:10" x14ac:dyDescent="0.2">
      <c r="A9" s="31" t="s">
        <v>6</v>
      </c>
      <c r="D9" s="32"/>
      <c r="I9" s="32"/>
    </row>
    <row r="10" spans="1:10" x14ac:dyDescent="0.2">
      <c r="A10" s="31"/>
      <c r="D10" s="32"/>
      <c r="I10" s="32"/>
    </row>
    <row r="11" spans="1:10" x14ac:dyDescent="0.2">
      <c r="A11" s="27" t="s">
        <v>7</v>
      </c>
      <c r="B11" s="27" t="s">
        <v>8</v>
      </c>
      <c r="C11" s="27" t="s">
        <v>1</v>
      </c>
      <c r="D11" s="32" t="s">
        <v>9</v>
      </c>
      <c r="E11" s="27" t="s">
        <v>10</v>
      </c>
      <c r="F11" s="27" t="s">
        <v>11</v>
      </c>
      <c r="G11" s="27" t="s">
        <v>12</v>
      </c>
      <c r="I11" s="33"/>
    </row>
    <row r="12" spans="1:10" x14ac:dyDescent="0.2">
      <c r="A12" s="27">
        <v>1</v>
      </c>
      <c r="B12" s="32">
        <f>$B$4</f>
        <v>0.11043749999999999</v>
      </c>
      <c r="C12" s="34">
        <f>$D$4</f>
        <v>0.06</v>
      </c>
      <c r="D12" s="32">
        <f t="shared" ref="D12:D19" si="0">C12-B12</f>
        <v>-5.0437499999999996E-2</v>
      </c>
      <c r="E12" s="32">
        <f>IF(D12&gt;=0,1+D12-D12*(1-$I$4),1+D12)</f>
        <v>0.94956249999999998</v>
      </c>
      <c r="F12" s="32">
        <f>C15</f>
        <v>0.06</v>
      </c>
      <c r="G12" s="32">
        <f>IF(D12&gt;0,F12-C12,0)</f>
        <v>0</v>
      </c>
      <c r="H12" s="32">
        <f>F12</f>
        <v>0.06</v>
      </c>
      <c r="I12" s="33"/>
    </row>
    <row r="13" spans="1:10" x14ac:dyDescent="0.2">
      <c r="A13" s="27">
        <v>2</v>
      </c>
      <c r="B13" s="32">
        <f t="shared" ref="B13:B19" si="1">$B$4</f>
        <v>0.11043749999999999</v>
      </c>
      <c r="C13" s="34">
        <f t="shared" ref="C13:C19" si="2">$D$4</f>
        <v>0.06</v>
      </c>
      <c r="D13" s="32">
        <f t="shared" si="0"/>
        <v>-5.0437499999999996E-2</v>
      </c>
      <c r="E13" s="32">
        <f>IF(D13&gt;=0,E12+D13-D12*(1-$I$4),E12+D13)</f>
        <v>0.89912499999999995</v>
      </c>
      <c r="F13" s="32">
        <f>IF((E12&lt;=100%),C13,C13*E12)</f>
        <v>0.06</v>
      </c>
      <c r="G13" s="32">
        <f t="shared" ref="G13:G18" si="3">IF(D13&gt;0,F13-C13,0)</f>
        <v>0</v>
      </c>
      <c r="H13" s="32">
        <f>H12+F13</f>
        <v>0.12</v>
      </c>
      <c r="I13" s="33"/>
    </row>
    <row r="14" spans="1:10" x14ac:dyDescent="0.2">
      <c r="A14" s="27">
        <v>3</v>
      </c>
      <c r="B14" s="32">
        <f t="shared" si="1"/>
        <v>0.11043749999999999</v>
      </c>
      <c r="C14" s="34">
        <f t="shared" si="2"/>
        <v>0.06</v>
      </c>
      <c r="D14" s="32">
        <f t="shared" si="0"/>
        <v>-5.0437499999999996E-2</v>
      </c>
      <c r="E14" s="32">
        <f t="shared" ref="E14:E19" si="4">IF(D14&gt;=0,E13+D14-D13*(1-$I$4),E13+D14)</f>
        <v>0.84868749999999993</v>
      </c>
      <c r="F14" s="32">
        <f t="shared" ref="F14:F19" si="5">IF((E13&lt;=100%),C14,C14*E13)</f>
        <v>0.06</v>
      </c>
      <c r="G14" s="32">
        <f t="shared" si="3"/>
        <v>0</v>
      </c>
      <c r="H14" s="32">
        <f>H13+F14</f>
        <v>0.18</v>
      </c>
      <c r="I14" s="33"/>
    </row>
    <row r="15" spans="1:10" x14ac:dyDescent="0.2">
      <c r="A15" s="27">
        <v>4</v>
      </c>
      <c r="B15" s="32">
        <f t="shared" si="1"/>
        <v>0.11043749999999999</v>
      </c>
      <c r="C15" s="34">
        <f t="shared" si="2"/>
        <v>0.06</v>
      </c>
      <c r="D15" s="32">
        <f t="shared" si="0"/>
        <v>-5.0437499999999996E-2</v>
      </c>
      <c r="E15" s="32">
        <f t="shared" si="4"/>
        <v>0.7982499999999999</v>
      </c>
      <c r="F15" s="32">
        <f t="shared" si="5"/>
        <v>0.06</v>
      </c>
      <c r="G15" s="32">
        <f t="shared" si="3"/>
        <v>0</v>
      </c>
      <c r="H15" s="32">
        <f>H14+F15</f>
        <v>0.24</v>
      </c>
      <c r="I15" s="33"/>
    </row>
    <row r="16" spans="1:10" x14ac:dyDescent="0.2">
      <c r="A16" s="27">
        <v>5</v>
      </c>
      <c r="B16" s="32">
        <f t="shared" si="1"/>
        <v>0.11043749999999999</v>
      </c>
      <c r="C16" s="34">
        <f t="shared" si="2"/>
        <v>0.06</v>
      </c>
      <c r="D16" s="32">
        <f t="shared" si="0"/>
        <v>-5.0437499999999996E-2</v>
      </c>
      <c r="E16" s="32">
        <f t="shared" si="4"/>
        <v>0.74781249999999988</v>
      </c>
      <c r="F16" s="32">
        <f t="shared" si="5"/>
        <v>0.06</v>
      </c>
      <c r="G16" s="32">
        <f t="shared" si="3"/>
        <v>0</v>
      </c>
      <c r="H16" s="32">
        <f>H15+F16</f>
        <v>0.3</v>
      </c>
    </row>
    <row r="17" spans="1:12" x14ac:dyDescent="0.2">
      <c r="A17" s="27">
        <v>6</v>
      </c>
      <c r="B17" s="32">
        <f t="shared" si="1"/>
        <v>0.11043749999999999</v>
      </c>
      <c r="C17" s="34">
        <f t="shared" si="2"/>
        <v>0.06</v>
      </c>
      <c r="D17" s="32">
        <f t="shared" si="0"/>
        <v>-5.0437499999999996E-2</v>
      </c>
      <c r="E17" s="32">
        <f t="shared" si="4"/>
        <v>0.69737499999999986</v>
      </c>
      <c r="F17" s="32">
        <f t="shared" si="5"/>
        <v>0.06</v>
      </c>
      <c r="G17" s="32">
        <f t="shared" si="3"/>
        <v>0</v>
      </c>
      <c r="H17" s="32">
        <f t="shared" ref="H17:H19" si="6">H16+F17</f>
        <v>0.36</v>
      </c>
    </row>
    <row r="18" spans="1:12" x14ac:dyDescent="0.2">
      <c r="A18" s="27">
        <v>7</v>
      </c>
      <c r="B18" s="32">
        <f t="shared" si="1"/>
        <v>0.11043749999999999</v>
      </c>
      <c r="C18" s="34">
        <f t="shared" si="2"/>
        <v>0.06</v>
      </c>
      <c r="D18" s="32">
        <f t="shared" si="0"/>
        <v>-5.0437499999999996E-2</v>
      </c>
      <c r="E18" s="32">
        <f t="shared" si="4"/>
        <v>0.64693749999999983</v>
      </c>
      <c r="F18" s="32">
        <f t="shared" si="5"/>
        <v>0.06</v>
      </c>
      <c r="G18" s="32">
        <f t="shared" si="3"/>
        <v>0</v>
      </c>
      <c r="H18" s="32">
        <f t="shared" si="6"/>
        <v>0.42</v>
      </c>
    </row>
    <row r="19" spans="1:12" x14ac:dyDescent="0.2">
      <c r="A19" s="27">
        <v>8</v>
      </c>
      <c r="B19" s="32">
        <f t="shared" si="1"/>
        <v>0.11043749999999999</v>
      </c>
      <c r="C19" s="34">
        <f t="shared" si="2"/>
        <v>0.06</v>
      </c>
      <c r="D19" s="32">
        <f t="shared" si="0"/>
        <v>-5.0437499999999996E-2</v>
      </c>
      <c r="E19" s="32">
        <f t="shared" si="4"/>
        <v>0.59649999999999981</v>
      </c>
      <c r="F19" s="32">
        <f t="shared" si="5"/>
        <v>0.06</v>
      </c>
      <c r="G19" s="32">
        <f>IF(D19&gt;0,F19-C19,0)</f>
        <v>0</v>
      </c>
      <c r="H19" s="32">
        <f t="shared" si="6"/>
        <v>0.48</v>
      </c>
    </row>
    <row r="20" spans="1:12" x14ac:dyDescent="0.2">
      <c r="A20" s="28" t="s">
        <v>20</v>
      </c>
      <c r="B20" s="32">
        <f>SUM(B12:B19)/$A$19</f>
        <v>0.11043749999999998</v>
      </c>
      <c r="C20" s="34">
        <f>SUM(C12:C19)/$A$19</f>
        <v>0.06</v>
      </c>
      <c r="D20" s="32"/>
      <c r="E20" s="32"/>
      <c r="F20" s="32">
        <f>SUM(F12:F19)/$A$19</f>
        <v>0.06</v>
      </c>
      <c r="G20" s="32">
        <f>SUM(G12:G19)/$A$19</f>
        <v>0</v>
      </c>
      <c r="H20" s="32"/>
    </row>
    <row r="21" spans="1:12" x14ac:dyDescent="0.2">
      <c r="D21" s="32"/>
    </row>
    <row r="22" spans="1:12" x14ac:dyDescent="0.2">
      <c r="A22" s="27" t="s">
        <v>7</v>
      </c>
      <c r="B22" s="27" t="s">
        <v>8</v>
      </c>
      <c r="C22" s="27" t="s">
        <v>2</v>
      </c>
      <c r="D22" s="32" t="s">
        <v>9</v>
      </c>
      <c r="E22" s="27" t="s">
        <v>10</v>
      </c>
      <c r="F22" s="27" t="s">
        <v>11</v>
      </c>
      <c r="G22" s="27" t="s">
        <v>12</v>
      </c>
    </row>
    <row r="23" spans="1:12" x14ac:dyDescent="0.2">
      <c r="A23" s="27">
        <v>1</v>
      </c>
      <c r="B23" s="32">
        <f>$B$4</f>
        <v>0.11043749999999999</v>
      </c>
      <c r="C23" s="34">
        <f>$E$4</f>
        <v>7.4999999999999997E-2</v>
      </c>
      <c r="D23" s="32">
        <f t="shared" ref="D23:D30" si="7">C23-B23</f>
        <v>-3.5437499999999997E-2</v>
      </c>
      <c r="E23" s="32">
        <f>IF(D23&gt;=0,1+D23-D23*(1-$I$4),1+D23)</f>
        <v>0.96456249999999999</v>
      </c>
      <c r="F23" s="32">
        <f>C26</f>
        <v>7.4999999999999997E-2</v>
      </c>
      <c r="G23" s="32">
        <f>IF(D23&gt;0,F23-C23,0)</f>
        <v>0</v>
      </c>
      <c r="H23" s="32">
        <f>F23</f>
        <v>7.4999999999999997E-2</v>
      </c>
    </row>
    <row r="24" spans="1:12" x14ac:dyDescent="0.2">
      <c r="A24" s="27">
        <v>2</v>
      </c>
      <c r="B24" s="32">
        <f t="shared" ref="B24:B30" si="8">$B$4</f>
        <v>0.11043749999999999</v>
      </c>
      <c r="C24" s="34">
        <f t="shared" ref="C24:C30" si="9">$E$4</f>
        <v>7.4999999999999997E-2</v>
      </c>
      <c r="D24" s="32">
        <f t="shared" si="7"/>
        <v>-3.5437499999999997E-2</v>
      </c>
      <c r="E24" s="32">
        <f>IF(D24&gt;=0,E23+D24-D23*(1-$I$4),E23+D24)</f>
        <v>0.92912499999999998</v>
      </c>
      <c r="F24" s="32">
        <f>IF((E23&lt;=100%),C24,C24*E23)</f>
        <v>7.4999999999999997E-2</v>
      </c>
      <c r="G24" s="32">
        <f t="shared" ref="G24:G29" si="10">IF(D24&gt;0,F24-C24,0)</f>
        <v>0</v>
      </c>
      <c r="H24" s="32">
        <f>H23+F24</f>
        <v>0.15</v>
      </c>
    </row>
    <row r="25" spans="1:12" x14ac:dyDescent="0.2">
      <c r="A25" s="27">
        <v>3</v>
      </c>
      <c r="B25" s="32">
        <f t="shared" si="8"/>
        <v>0.11043749999999999</v>
      </c>
      <c r="C25" s="34">
        <f t="shared" si="9"/>
        <v>7.4999999999999997E-2</v>
      </c>
      <c r="D25" s="32">
        <f t="shared" si="7"/>
        <v>-3.5437499999999997E-2</v>
      </c>
      <c r="E25" s="32">
        <f t="shared" ref="E25:E30" si="11">IF(D25&gt;=0,E24+D25-D24*(1-$I$4),E24+D25)</f>
        <v>0.89368749999999997</v>
      </c>
      <c r="F25" s="32">
        <f t="shared" ref="F25:F30" si="12">IF((E24&lt;=100%),C25,C25*E24)</f>
        <v>7.4999999999999997E-2</v>
      </c>
      <c r="G25" s="32">
        <f t="shared" si="10"/>
        <v>0</v>
      </c>
      <c r="H25" s="32">
        <f>H24+F25</f>
        <v>0.22499999999999998</v>
      </c>
    </row>
    <row r="26" spans="1:12" x14ac:dyDescent="0.2">
      <c r="A26" s="27">
        <v>4</v>
      </c>
      <c r="B26" s="32">
        <f t="shared" si="8"/>
        <v>0.11043749999999999</v>
      </c>
      <c r="C26" s="34">
        <f t="shared" si="9"/>
        <v>7.4999999999999997E-2</v>
      </c>
      <c r="D26" s="32">
        <f t="shared" si="7"/>
        <v>-3.5437499999999997E-2</v>
      </c>
      <c r="E26" s="32">
        <f t="shared" si="11"/>
        <v>0.85824999999999996</v>
      </c>
      <c r="F26" s="32">
        <f t="shared" si="12"/>
        <v>7.4999999999999997E-2</v>
      </c>
      <c r="G26" s="32">
        <f t="shared" si="10"/>
        <v>0</v>
      </c>
      <c r="H26" s="32">
        <f>H25+F26</f>
        <v>0.3</v>
      </c>
    </row>
    <row r="27" spans="1:12" x14ac:dyDescent="0.2">
      <c r="A27" s="27">
        <v>5</v>
      </c>
      <c r="B27" s="32">
        <f t="shared" si="8"/>
        <v>0.11043749999999999</v>
      </c>
      <c r="C27" s="34">
        <f t="shared" si="9"/>
        <v>7.4999999999999997E-2</v>
      </c>
      <c r="D27" s="32">
        <f t="shared" si="7"/>
        <v>-3.5437499999999997E-2</v>
      </c>
      <c r="E27" s="32">
        <f t="shared" si="11"/>
        <v>0.82281249999999995</v>
      </c>
      <c r="F27" s="32">
        <f t="shared" si="12"/>
        <v>7.4999999999999997E-2</v>
      </c>
      <c r="G27" s="32">
        <f t="shared" si="10"/>
        <v>0</v>
      </c>
      <c r="H27" s="32">
        <f>H26+F27</f>
        <v>0.375</v>
      </c>
      <c r="J27" s="32"/>
      <c r="K27" s="32"/>
      <c r="L27" s="32"/>
    </row>
    <row r="28" spans="1:12" x14ac:dyDescent="0.2">
      <c r="A28" s="27">
        <v>6</v>
      </c>
      <c r="B28" s="32">
        <f t="shared" si="8"/>
        <v>0.11043749999999999</v>
      </c>
      <c r="C28" s="34">
        <f t="shared" si="9"/>
        <v>7.4999999999999997E-2</v>
      </c>
      <c r="D28" s="32">
        <f t="shared" si="7"/>
        <v>-3.5437499999999997E-2</v>
      </c>
      <c r="E28" s="32">
        <f t="shared" si="11"/>
        <v>0.78737499999999994</v>
      </c>
      <c r="F28" s="32">
        <f t="shared" si="12"/>
        <v>7.4999999999999997E-2</v>
      </c>
      <c r="G28" s="32">
        <f t="shared" si="10"/>
        <v>0</v>
      </c>
      <c r="H28" s="32">
        <f t="shared" ref="H28:H30" si="13">H27+F28</f>
        <v>0.45</v>
      </c>
      <c r="I28" s="33"/>
      <c r="J28" s="32"/>
      <c r="K28" s="32"/>
      <c r="L28" s="32"/>
    </row>
    <row r="29" spans="1:12" x14ac:dyDescent="0.2">
      <c r="A29" s="27">
        <v>7</v>
      </c>
      <c r="B29" s="32">
        <f t="shared" si="8"/>
        <v>0.11043749999999999</v>
      </c>
      <c r="C29" s="34">
        <f t="shared" si="9"/>
        <v>7.4999999999999997E-2</v>
      </c>
      <c r="D29" s="32">
        <f t="shared" si="7"/>
        <v>-3.5437499999999997E-2</v>
      </c>
      <c r="E29" s="32">
        <f t="shared" si="11"/>
        <v>0.75193749999999993</v>
      </c>
      <c r="F29" s="32">
        <f t="shared" si="12"/>
        <v>7.4999999999999997E-2</v>
      </c>
      <c r="G29" s="32">
        <f t="shared" si="10"/>
        <v>0</v>
      </c>
      <c r="H29" s="32">
        <f t="shared" si="13"/>
        <v>0.52500000000000002</v>
      </c>
      <c r="J29" s="32"/>
      <c r="K29" s="32"/>
      <c r="L29" s="32"/>
    </row>
    <row r="30" spans="1:12" x14ac:dyDescent="0.2">
      <c r="A30" s="27">
        <v>8</v>
      </c>
      <c r="B30" s="32">
        <f t="shared" si="8"/>
        <v>0.11043749999999999</v>
      </c>
      <c r="C30" s="34">
        <f t="shared" si="9"/>
        <v>7.4999999999999997E-2</v>
      </c>
      <c r="D30" s="32">
        <f t="shared" si="7"/>
        <v>-3.5437499999999997E-2</v>
      </c>
      <c r="E30" s="32">
        <f t="shared" si="11"/>
        <v>0.71649999999999991</v>
      </c>
      <c r="F30" s="32">
        <f t="shared" si="12"/>
        <v>7.4999999999999997E-2</v>
      </c>
      <c r="G30" s="32">
        <f>IF(D30&gt;0,F30-C30,0)</f>
        <v>0</v>
      </c>
      <c r="H30" s="32">
        <f t="shared" si="13"/>
        <v>0.6</v>
      </c>
      <c r="J30" s="32"/>
      <c r="K30" s="32"/>
      <c r="L30" s="32"/>
    </row>
    <row r="31" spans="1:12" x14ac:dyDescent="0.2">
      <c r="A31" s="28" t="s">
        <v>20</v>
      </c>
      <c r="B31" s="32">
        <f>SUM(B23:B30)/$A$19</f>
        <v>0.11043749999999998</v>
      </c>
      <c r="C31" s="34">
        <f>SUM(C23:C30)/$A$19</f>
        <v>7.4999999999999997E-2</v>
      </c>
      <c r="D31" s="32"/>
      <c r="E31" s="32"/>
      <c r="F31" s="32">
        <f>SUM(F23:F30)/$A$19</f>
        <v>7.4999999999999997E-2</v>
      </c>
      <c r="G31" s="32">
        <f>SUM(G23:G30)/$A$19</f>
        <v>0</v>
      </c>
      <c r="H31" s="32"/>
    </row>
    <row r="32" spans="1:12" x14ac:dyDescent="0.2">
      <c r="B32" s="32"/>
      <c r="C32" s="34"/>
      <c r="D32" s="32"/>
      <c r="E32" s="32"/>
      <c r="F32" s="32"/>
      <c r="G32" s="32"/>
      <c r="H32" s="32"/>
    </row>
    <row r="33" spans="1:9" x14ac:dyDescent="0.2">
      <c r="I33" s="33"/>
    </row>
    <row r="34" spans="1:9" x14ac:dyDescent="0.2">
      <c r="A34" s="27" t="s">
        <v>7</v>
      </c>
      <c r="B34" s="27" t="s">
        <v>8</v>
      </c>
      <c r="C34" s="27" t="s">
        <v>3</v>
      </c>
      <c r="D34" s="27" t="s">
        <v>9</v>
      </c>
      <c r="E34" s="27" t="s">
        <v>10</v>
      </c>
      <c r="F34" s="27" t="s">
        <v>11</v>
      </c>
      <c r="G34" s="27" t="s">
        <v>12</v>
      </c>
    </row>
    <row r="35" spans="1:9" x14ac:dyDescent="0.2">
      <c r="A35" s="27">
        <v>1</v>
      </c>
      <c r="B35" s="32">
        <f>$C$4</f>
        <v>0</v>
      </c>
      <c r="C35" s="34">
        <f>$F$4</f>
        <v>0.1</v>
      </c>
      <c r="D35" s="32">
        <f t="shared" ref="D35:D42" si="14">C35-B35</f>
        <v>0.1</v>
      </c>
      <c r="E35" s="32">
        <f>IF(D35&gt;=0,1+D35-D35*(1-$I$4),1+D35)</f>
        <v>1.06</v>
      </c>
      <c r="F35" s="32">
        <f>C38</f>
        <v>0.1</v>
      </c>
      <c r="G35" s="32">
        <f>IF(D35&gt;0,F35-C35,0)</f>
        <v>0</v>
      </c>
      <c r="H35" s="32">
        <f>F35</f>
        <v>0.1</v>
      </c>
    </row>
    <row r="36" spans="1:9" x14ac:dyDescent="0.2">
      <c r="A36" s="27">
        <v>2</v>
      </c>
      <c r="B36" s="32">
        <f t="shared" ref="B36:B42" si="15">$C$4</f>
        <v>0</v>
      </c>
      <c r="C36" s="34">
        <f t="shared" ref="C36:C42" si="16">$F$4</f>
        <v>0.1</v>
      </c>
      <c r="D36" s="32">
        <f t="shared" si="14"/>
        <v>0.1</v>
      </c>
      <c r="E36" s="32">
        <f>IF(D36&gt;=0,E35+D36-D35*(1-$I$4),E35+D36)</f>
        <v>1.1200000000000001</v>
      </c>
      <c r="F36" s="32">
        <f>IF((E35&lt;=100%),C36,C36*E35)</f>
        <v>0.10600000000000001</v>
      </c>
      <c r="G36" s="32">
        <f t="shared" ref="G36:G41" si="17">IF(D36&gt;0,F36-C36,0)</f>
        <v>6.0000000000000053E-3</v>
      </c>
      <c r="H36" s="32">
        <f>H35+F36</f>
        <v>0.20600000000000002</v>
      </c>
    </row>
    <row r="37" spans="1:9" x14ac:dyDescent="0.2">
      <c r="A37" s="27">
        <v>3</v>
      </c>
      <c r="B37" s="32">
        <f t="shared" si="15"/>
        <v>0</v>
      </c>
      <c r="C37" s="34">
        <f t="shared" si="16"/>
        <v>0.1</v>
      </c>
      <c r="D37" s="32">
        <f t="shared" si="14"/>
        <v>0.1</v>
      </c>
      <c r="E37" s="32">
        <f t="shared" ref="E37:E42" si="18">IF(D37&gt;=0,E36+D37-D36*(1-$I$4),E36+D37)</f>
        <v>1.1800000000000002</v>
      </c>
      <c r="F37" s="32">
        <f t="shared" ref="F37:F42" si="19">IF((E36&lt;=100%),C37,C37*E36)</f>
        <v>0.11200000000000002</v>
      </c>
      <c r="G37" s="32">
        <f t="shared" si="17"/>
        <v>1.2000000000000011E-2</v>
      </c>
      <c r="H37" s="32">
        <f>H36+F37</f>
        <v>0.31800000000000006</v>
      </c>
    </row>
    <row r="38" spans="1:9" x14ac:dyDescent="0.2">
      <c r="A38" s="27">
        <v>4</v>
      </c>
      <c r="B38" s="32">
        <f t="shared" si="15"/>
        <v>0</v>
      </c>
      <c r="C38" s="34">
        <f t="shared" si="16"/>
        <v>0.1</v>
      </c>
      <c r="D38" s="32">
        <f t="shared" si="14"/>
        <v>0.1</v>
      </c>
      <c r="E38" s="32">
        <f t="shared" si="18"/>
        <v>1.2400000000000002</v>
      </c>
      <c r="F38" s="32">
        <f t="shared" si="19"/>
        <v>0.11800000000000002</v>
      </c>
      <c r="G38" s="32">
        <f t="shared" si="17"/>
        <v>1.8000000000000016E-2</v>
      </c>
      <c r="H38" s="32">
        <f>H37+F38</f>
        <v>0.43600000000000005</v>
      </c>
    </row>
    <row r="39" spans="1:9" x14ac:dyDescent="0.2">
      <c r="A39" s="27">
        <v>5</v>
      </c>
      <c r="B39" s="32">
        <f t="shared" si="15"/>
        <v>0</v>
      </c>
      <c r="C39" s="34">
        <f t="shared" si="16"/>
        <v>0.1</v>
      </c>
      <c r="D39" s="32">
        <f t="shared" si="14"/>
        <v>0.1</v>
      </c>
      <c r="E39" s="32">
        <f t="shared" si="18"/>
        <v>1.3000000000000003</v>
      </c>
      <c r="F39" s="32">
        <f t="shared" si="19"/>
        <v>0.12400000000000003</v>
      </c>
      <c r="G39" s="32">
        <f t="shared" si="17"/>
        <v>2.4000000000000021E-2</v>
      </c>
      <c r="H39" s="32">
        <f>H38+F39</f>
        <v>0.56000000000000005</v>
      </c>
    </row>
    <row r="40" spans="1:9" x14ac:dyDescent="0.2">
      <c r="A40" s="27">
        <v>6</v>
      </c>
      <c r="B40" s="32">
        <f t="shared" si="15"/>
        <v>0</v>
      </c>
      <c r="C40" s="34">
        <f t="shared" si="16"/>
        <v>0.1</v>
      </c>
      <c r="D40" s="32">
        <f t="shared" si="14"/>
        <v>0.1</v>
      </c>
      <c r="E40" s="32">
        <f t="shared" si="18"/>
        <v>1.3600000000000003</v>
      </c>
      <c r="F40" s="32">
        <f t="shared" si="19"/>
        <v>0.13000000000000003</v>
      </c>
      <c r="G40" s="32">
        <f t="shared" si="17"/>
        <v>3.0000000000000027E-2</v>
      </c>
      <c r="H40" s="32">
        <f t="shared" ref="H40:H42" si="20">H39+F40</f>
        <v>0.69000000000000006</v>
      </c>
    </row>
    <row r="41" spans="1:9" x14ac:dyDescent="0.2">
      <c r="A41" s="27">
        <v>7</v>
      </c>
      <c r="B41" s="32">
        <f t="shared" si="15"/>
        <v>0</v>
      </c>
      <c r="C41" s="34">
        <f t="shared" si="16"/>
        <v>0.1</v>
      </c>
      <c r="D41" s="32">
        <f t="shared" si="14"/>
        <v>0.1</v>
      </c>
      <c r="E41" s="32">
        <f t="shared" si="18"/>
        <v>1.4200000000000004</v>
      </c>
      <c r="F41" s="32">
        <f t="shared" si="19"/>
        <v>0.13600000000000004</v>
      </c>
      <c r="G41" s="32">
        <f t="shared" si="17"/>
        <v>3.6000000000000032E-2</v>
      </c>
      <c r="H41" s="32">
        <f t="shared" si="20"/>
        <v>0.82600000000000007</v>
      </c>
    </row>
    <row r="42" spans="1:9" x14ac:dyDescent="0.2">
      <c r="A42" s="27">
        <v>8</v>
      </c>
      <c r="B42" s="32">
        <f t="shared" si="15"/>
        <v>0</v>
      </c>
      <c r="C42" s="34">
        <f t="shared" si="16"/>
        <v>0.1</v>
      </c>
      <c r="D42" s="32">
        <f t="shared" si="14"/>
        <v>0.1</v>
      </c>
      <c r="E42" s="32">
        <f t="shared" si="18"/>
        <v>1.4800000000000004</v>
      </c>
      <c r="F42" s="32">
        <f t="shared" si="19"/>
        <v>0.14200000000000004</v>
      </c>
      <c r="G42" s="32">
        <f>IF(D42&gt;0,F42-C42,0)</f>
        <v>4.2000000000000037E-2</v>
      </c>
      <c r="H42" s="32">
        <f t="shared" si="20"/>
        <v>0.96800000000000008</v>
      </c>
    </row>
    <row r="43" spans="1:9" x14ac:dyDescent="0.2">
      <c r="A43" s="28" t="s">
        <v>20</v>
      </c>
      <c r="B43" s="32">
        <f>SUM(B35:B42)/$A$19</f>
        <v>0</v>
      </c>
      <c r="C43" s="34">
        <f>SUM(C35:C42)/$A$19</f>
        <v>9.9999999999999992E-2</v>
      </c>
      <c r="D43" s="32"/>
      <c r="E43" s="32"/>
      <c r="F43" s="32">
        <f>SUM(F35:F42)/$A$19</f>
        <v>0.12100000000000001</v>
      </c>
      <c r="G43" s="32">
        <f>SUM(G35:G42)/$A$19</f>
        <v>2.1000000000000019E-2</v>
      </c>
      <c r="H43" s="32"/>
    </row>
    <row r="45" spans="1:9" x14ac:dyDescent="0.2">
      <c r="A45" s="27" t="s">
        <v>7</v>
      </c>
      <c r="B45" s="27" t="s">
        <v>8</v>
      </c>
      <c r="C45" s="27" t="s">
        <v>4</v>
      </c>
      <c r="D45" s="27" t="s">
        <v>9</v>
      </c>
      <c r="E45" s="27" t="s">
        <v>10</v>
      </c>
      <c r="F45" s="27" t="s">
        <v>11</v>
      </c>
      <c r="G45" s="27" t="s">
        <v>12</v>
      </c>
    </row>
    <row r="46" spans="1:9" x14ac:dyDescent="0.2">
      <c r="A46" s="27">
        <v>1</v>
      </c>
      <c r="B46" s="32">
        <f>$C$4</f>
        <v>0</v>
      </c>
      <c r="C46" s="34">
        <f>$G$4</f>
        <v>0.12</v>
      </c>
      <c r="D46" s="32">
        <f t="shared" ref="D46:D53" si="21">C46-B46</f>
        <v>0.12</v>
      </c>
      <c r="E46" s="32">
        <f>IF(D46&gt;=0,1+D46-D46*(1-$I$4),1+D46)</f>
        <v>1.0720000000000001</v>
      </c>
      <c r="F46" s="32">
        <f>C49</f>
        <v>0.12</v>
      </c>
      <c r="G46" s="32">
        <f>IF(D46&gt;0,F46-C46,0)</f>
        <v>0</v>
      </c>
      <c r="H46" s="32">
        <f>F46</f>
        <v>0.12</v>
      </c>
    </row>
    <row r="47" spans="1:9" x14ac:dyDescent="0.2">
      <c r="A47" s="27">
        <v>2</v>
      </c>
      <c r="B47" s="32">
        <f t="shared" ref="B47:B53" si="22">$C$4</f>
        <v>0</v>
      </c>
      <c r="C47" s="34">
        <f t="shared" ref="C47:C53" si="23">$G$4</f>
        <v>0.12</v>
      </c>
      <c r="D47" s="32">
        <f t="shared" si="21"/>
        <v>0.12</v>
      </c>
      <c r="E47" s="32">
        <f>IF(D47&gt;=0,E46+D47-D46*(1-$I$4),E46+D47)</f>
        <v>1.1440000000000001</v>
      </c>
      <c r="F47" s="32">
        <f>IF((E46&lt;=100%),C47,C47*E46)</f>
        <v>0.12864</v>
      </c>
      <c r="G47" s="32">
        <f t="shared" ref="G47:G52" si="24">IF(D47&gt;0,F47-C47,0)</f>
        <v>8.6400000000000088E-3</v>
      </c>
      <c r="H47" s="32">
        <f>H46+F47</f>
        <v>0.24864</v>
      </c>
    </row>
    <row r="48" spans="1:9" x14ac:dyDescent="0.2">
      <c r="A48" s="27">
        <v>3</v>
      </c>
      <c r="B48" s="32">
        <f t="shared" si="22"/>
        <v>0</v>
      </c>
      <c r="C48" s="34">
        <f t="shared" si="23"/>
        <v>0.12</v>
      </c>
      <c r="D48" s="32">
        <f t="shared" si="21"/>
        <v>0.12</v>
      </c>
      <c r="E48" s="32">
        <f t="shared" ref="E48:E53" si="25">IF(D48&gt;=0,E47+D48-D47*(1-$I$4),E47+D48)</f>
        <v>1.2160000000000002</v>
      </c>
      <c r="F48" s="32">
        <f t="shared" ref="F48:F53" si="26">IF((E47&lt;=100%),C48,C48*E47)</f>
        <v>0.13728000000000001</v>
      </c>
      <c r="G48" s="32">
        <f t="shared" si="24"/>
        <v>1.7280000000000018E-2</v>
      </c>
      <c r="H48" s="32">
        <f>H47+F48</f>
        <v>0.38592000000000004</v>
      </c>
    </row>
    <row r="49" spans="1:8" x14ac:dyDescent="0.2">
      <c r="A49" s="27">
        <v>4</v>
      </c>
      <c r="B49" s="32">
        <f t="shared" si="22"/>
        <v>0</v>
      </c>
      <c r="C49" s="34">
        <f t="shared" si="23"/>
        <v>0.12</v>
      </c>
      <c r="D49" s="32">
        <f t="shared" si="21"/>
        <v>0.12</v>
      </c>
      <c r="E49" s="32">
        <f t="shared" si="25"/>
        <v>1.2880000000000003</v>
      </c>
      <c r="F49" s="32">
        <f t="shared" si="26"/>
        <v>0.14592000000000002</v>
      </c>
      <c r="G49" s="32">
        <f t="shared" si="24"/>
        <v>2.5920000000000026E-2</v>
      </c>
      <c r="H49" s="32">
        <f>H48+F49</f>
        <v>0.53184000000000009</v>
      </c>
    </row>
    <row r="50" spans="1:8" x14ac:dyDescent="0.2">
      <c r="A50" s="27">
        <v>5</v>
      </c>
      <c r="B50" s="32">
        <f t="shared" si="22"/>
        <v>0</v>
      </c>
      <c r="C50" s="34">
        <f t="shared" si="23"/>
        <v>0.12</v>
      </c>
      <c r="D50" s="32">
        <f t="shared" si="21"/>
        <v>0.12</v>
      </c>
      <c r="E50" s="32">
        <f t="shared" si="25"/>
        <v>1.3600000000000003</v>
      </c>
      <c r="F50" s="32">
        <f t="shared" si="26"/>
        <v>0.15456000000000003</v>
      </c>
      <c r="G50" s="32">
        <f t="shared" si="24"/>
        <v>3.4560000000000035E-2</v>
      </c>
      <c r="H50" s="32">
        <f>H49+F50</f>
        <v>0.68640000000000012</v>
      </c>
    </row>
    <row r="51" spans="1:8" x14ac:dyDescent="0.2">
      <c r="A51" s="27">
        <v>6</v>
      </c>
      <c r="B51" s="32">
        <f t="shared" si="22"/>
        <v>0</v>
      </c>
      <c r="C51" s="34">
        <f t="shared" si="23"/>
        <v>0.12</v>
      </c>
      <c r="D51" s="32">
        <f t="shared" si="21"/>
        <v>0.12</v>
      </c>
      <c r="E51" s="32">
        <f t="shared" si="25"/>
        <v>1.4320000000000004</v>
      </c>
      <c r="F51" s="32">
        <f t="shared" si="26"/>
        <v>0.16320000000000004</v>
      </c>
      <c r="G51" s="32">
        <f t="shared" si="24"/>
        <v>4.3200000000000044E-2</v>
      </c>
      <c r="H51" s="32">
        <f t="shared" ref="H51:H53" si="27">H50+F51</f>
        <v>0.84960000000000013</v>
      </c>
    </row>
    <row r="52" spans="1:8" x14ac:dyDescent="0.2">
      <c r="A52" s="27">
        <v>7</v>
      </c>
      <c r="B52" s="32">
        <f t="shared" si="22"/>
        <v>0</v>
      </c>
      <c r="C52" s="34">
        <f t="shared" si="23"/>
        <v>0.12</v>
      </c>
      <c r="D52" s="32">
        <f t="shared" si="21"/>
        <v>0.12</v>
      </c>
      <c r="E52" s="32">
        <f t="shared" si="25"/>
        <v>1.5040000000000004</v>
      </c>
      <c r="F52" s="32">
        <f t="shared" si="26"/>
        <v>0.17184000000000005</v>
      </c>
      <c r="G52" s="32">
        <f t="shared" si="24"/>
        <v>5.1840000000000053E-2</v>
      </c>
      <c r="H52" s="32">
        <f t="shared" si="27"/>
        <v>1.0214400000000001</v>
      </c>
    </row>
    <row r="53" spans="1:8" x14ac:dyDescent="0.2">
      <c r="A53" s="27">
        <v>8</v>
      </c>
      <c r="B53" s="32">
        <f t="shared" si="22"/>
        <v>0</v>
      </c>
      <c r="C53" s="34">
        <f t="shared" si="23"/>
        <v>0.12</v>
      </c>
      <c r="D53" s="32">
        <f t="shared" si="21"/>
        <v>0.12</v>
      </c>
      <c r="E53" s="32">
        <f t="shared" si="25"/>
        <v>1.5760000000000005</v>
      </c>
      <c r="F53" s="32">
        <f t="shared" si="26"/>
        <v>0.18048000000000006</v>
      </c>
      <c r="G53" s="32">
        <f>IF(D53&gt;0,F53-C53,0)</f>
        <v>6.0480000000000061E-2</v>
      </c>
      <c r="H53" s="32">
        <f t="shared" si="27"/>
        <v>1.2019200000000001</v>
      </c>
    </row>
    <row r="54" spans="1:8" x14ac:dyDescent="0.2">
      <c r="A54" s="28" t="s">
        <v>20</v>
      </c>
      <c r="B54" s="32">
        <f>SUM(B46:B53)/$A$19</f>
        <v>0</v>
      </c>
      <c r="C54" s="34">
        <f>SUM(C46:C53)/$A$19</f>
        <v>0.12</v>
      </c>
      <c r="D54" s="32"/>
      <c r="E54" s="32"/>
      <c r="F54" s="32">
        <f>SUM(F46:F53)/$A$19</f>
        <v>0.15024000000000001</v>
      </c>
      <c r="G54" s="32">
        <f>SUM(G46:G53)/$A$19</f>
        <v>3.0240000000000031E-2</v>
      </c>
      <c r="H54" s="32"/>
    </row>
  </sheetData>
  <sheetProtection algorithmName="SHA-512" hashValue="DGvU6M7s+jvn93T5DrcHF1q75Bbd3UxjZ45zbsDAukjLknIL0EcUW/meGuA5OnTjD0liBIl8kXqzKv+nwX+vXg==" saltValue="051opUj06712bVMtSZ+nDw==" spinCount="100000" sheet="1" objects="1" scenarios="1" selectLockedCells="1" selectUn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Ein- und Ausgabeblatt</vt:lpstr>
      <vt:lpstr>.</vt:lpstr>
      <vt:lpstr>'Ein- und Ausgabeblatt'!Druckbereich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Schmitzer</dc:creator>
  <cp:lastModifiedBy>Andreas Schmitzer</cp:lastModifiedBy>
  <cp:lastPrinted>2021-01-14T10:34:49Z</cp:lastPrinted>
  <dcterms:created xsi:type="dcterms:W3CDTF">2021-01-06T13:28:48Z</dcterms:created>
  <dcterms:modified xsi:type="dcterms:W3CDTF">2021-01-14T15:13:17Z</dcterms:modified>
</cp:coreProperties>
</file>