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nas-02\home$\a.schmitzer\"/>
    </mc:Choice>
  </mc:AlternateContent>
  <workbookProtection workbookAlgorithmName="SHA-512" workbookHashValue="Y2fmaVUgiUN1FwfDnquTeCTSH5diPjrcPEh9Oa/q/ZMuBf/eQXlCbmVRlfAue+LWbtNjivAcNMf0VqbOUpGq6w==" workbookSaltValue="B2lefOwZTWL0orpdJtnVNQ==" workbookSpinCount="100000" lockStructure="1"/>
  <bookViews>
    <workbookView xWindow="0" yWindow="0" windowWidth="28800" windowHeight="12300"/>
  </bookViews>
  <sheets>
    <sheet name="Ein- und Ausgabeblatt" sheetId="2" r:id="rId1"/>
    <sheet name="." sheetId="1" r:id="rId2"/>
  </sheets>
  <definedNames>
    <definedName name="_xlnm.Print_Area" localSheetId="0">'Ein- und Ausgabeblatt'!$A$1:$D$74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 l="1"/>
  <c r="E36" i="1"/>
  <c r="E34" i="1"/>
  <c r="E28" i="1"/>
  <c r="E29" i="1" s="1"/>
  <c r="E27" i="1"/>
  <c r="E21" i="1"/>
  <c r="E22" i="1"/>
  <c r="E20" i="1"/>
  <c r="E14" i="1"/>
  <c r="E15" i="1" s="1"/>
  <c r="E13" i="1"/>
  <c r="F35" i="1" l="1"/>
  <c r="F34" i="1"/>
  <c r="F33" i="1"/>
  <c r="F26" i="1"/>
  <c r="F28" i="1"/>
  <c r="F27" i="1"/>
  <c r="E33" i="1" l="1"/>
  <c r="E26" i="1"/>
  <c r="E19" i="1"/>
  <c r="C32" i="1"/>
  <c r="C25" i="1"/>
  <c r="C18" i="1"/>
  <c r="C11" i="1"/>
  <c r="B32" i="1"/>
  <c r="B25" i="1"/>
  <c r="B18" i="1"/>
  <c r="B11" i="1"/>
  <c r="E12" i="1"/>
  <c r="F36" i="1" l="1"/>
  <c r="F37" i="1" s="1"/>
  <c r="F29" i="1"/>
  <c r="G33" i="1"/>
  <c r="G26" i="1"/>
  <c r="G19" i="1"/>
  <c r="G13" i="1"/>
  <c r="G14" i="1"/>
  <c r="G15" i="1"/>
  <c r="G12" i="1"/>
  <c r="B6" i="2"/>
  <c r="B3" i="2"/>
  <c r="B4" i="2"/>
  <c r="B37" i="2"/>
  <c r="B12" i="1"/>
  <c r="C12" i="1"/>
  <c r="F12" i="1" s="1"/>
  <c r="H12" i="1" s="1"/>
  <c r="B13" i="1"/>
  <c r="C13" i="1"/>
  <c r="B14" i="1"/>
  <c r="C14" i="1"/>
  <c r="B25" i="2"/>
  <c r="B36" i="1"/>
  <c r="B35" i="1"/>
  <c r="B34" i="1"/>
  <c r="B33" i="1"/>
  <c r="B27" i="1"/>
  <c r="B28" i="1"/>
  <c r="B29" i="1"/>
  <c r="B26" i="1"/>
  <c r="B22" i="1"/>
  <c r="B21" i="1"/>
  <c r="B20" i="1"/>
  <c r="B19" i="1"/>
  <c r="C34" i="1"/>
  <c r="C35" i="1"/>
  <c r="C36" i="1"/>
  <c r="C33" i="1"/>
  <c r="C27" i="1"/>
  <c r="C28" i="1"/>
  <c r="C29" i="1"/>
  <c r="C26" i="1"/>
  <c r="H26" i="1" s="1"/>
  <c r="C20" i="1"/>
  <c r="C21" i="1"/>
  <c r="C22" i="1"/>
  <c r="C19" i="1"/>
  <c r="F19" i="1" s="1"/>
  <c r="H19" i="1" s="1"/>
  <c r="C15" i="1"/>
  <c r="B15" i="1"/>
  <c r="B9" i="2" l="1"/>
  <c r="B8" i="2"/>
  <c r="G16" i="1"/>
  <c r="B39" i="2"/>
  <c r="B30" i="1"/>
  <c r="C30" i="1"/>
  <c r="C16" i="1"/>
  <c r="B37" i="1"/>
  <c r="B23" i="1"/>
  <c r="B16" i="1"/>
  <c r="C37" i="1"/>
  <c r="D14" i="1"/>
  <c r="H33" i="1"/>
  <c r="C23" i="1"/>
  <c r="D20" i="1"/>
  <c r="D35" i="1"/>
  <c r="D22" i="1"/>
  <c r="D21" i="1"/>
  <c r="D13" i="1"/>
  <c r="D12" i="1"/>
  <c r="D36" i="1"/>
  <c r="D27" i="1"/>
  <c r="D34" i="1"/>
  <c r="D33" i="1"/>
  <c r="D15" i="1"/>
  <c r="D29" i="1"/>
  <c r="D26" i="1"/>
  <c r="D19" i="1"/>
  <c r="D28" i="1"/>
  <c r="I10" i="1" l="1"/>
  <c r="B12" i="2"/>
  <c r="B15" i="2" s="1"/>
  <c r="F20" i="1"/>
  <c r="G20" i="1" s="1"/>
  <c r="G27" i="1"/>
  <c r="F13" i="1"/>
  <c r="H13" i="1" s="1"/>
  <c r="H20" i="1"/>
  <c r="B13" i="2" l="1"/>
  <c r="I11" i="1" s="1"/>
  <c r="H34" i="1"/>
  <c r="G34" i="1"/>
  <c r="H27" i="1"/>
  <c r="I9" i="1"/>
  <c r="I12" i="1" s="1"/>
  <c r="I26" i="1" s="1"/>
  <c r="B27" i="2"/>
  <c r="F21" i="1"/>
  <c r="F15" i="1"/>
  <c r="F14" i="1"/>
  <c r="H14" i="1" s="1"/>
  <c r="H35" i="1" l="1"/>
  <c r="G35" i="1"/>
  <c r="H28" i="1"/>
  <c r="G28" i="1"/>
  <c r="H21" i="1"/>
  <c r="G21" i="1"/>
  <c r="F16" i="1"/>
  <c r="H29" i="1"/>
  <c r="F22" i="1"/>
  <c r="I21" i="1"/>
  <c r="H15" i="1"/>
  <c r="H36" i="1" l="1"/>
  <c r="G36" i="1"/>
  <c r="G37" i="1" s="1"/>
  <c r="F30" i="1"/>
  <c r="B29" i="2" s="1"/>
  <c r="G29" i="1"/>
  <c r="G30" i="1" s="1"/>
  <c r="F23" i="1"/>
  <c r="G22" i="1"/>
  <c r="G23" i="1" s="1"/>
  <c r="H22" i="1"/>
  <c r="B44" i="2"/>
  <c r="B32" i="2"/>
  <c r="B20" i="2"/>
  <c r="B17" i="2" l="1"/>
  <c r="B41" i="2"/>
  <c r="B45" i="2"/>
  <c r="B21" i="2"/>
  <c r="B33" i="2"/>
  <c r="B18" i="2"/>
  <c r="B30" i="2"/>
  <c r="B42" i="2"/>
</calcChain>
</file>

<file path=xl/sharedStrings.xml><?xml version="1.0" encoding="utf-8"?>
<sst xmlns="http://schemas.openxmlformats.org/spreadsheetml/2006/main" count="92" uniqueCount="50">
  <si>
    <t>Fondsgesellschaft</t>
  </si>
  <si>
    <t>Dritte Cleantech Infrastrukturgesellschaft mbH &amp; Co. KG (CTI 5 D / CTI 8)</t>
  </si>
  <si>
    <t>Liquiditätsbedarfsanalyse (p.a.)</t>
  </si>
  <si>
    <t>Angenommene (Rest-)Fondslaufzeit in Jahren</t>
  </si>
  <si>
    <t>Jahr</t>
  </si>
  <si>
    <t>Delta</t>
  </si>
  <si>
    <t>Investitionsquote</t>
  </si>
  <si>
    <t>Thesaurierungseffekt</t>
  </si>
  <si>
    <t>Kumulierte Rendite</t>
  </si>
  <si>
    <t>Maximale Ausschüttung/Entnahmen (p.a.)</t>
  </si>
  <si>
    <t>Durchschnitt</t>
  </si>
  <si>
    <t>Nebenberechnungen exklusive steuerliche Berücksichtigung und ohne Berücksichtigung eines potentiellen Kapitalverzehrs</t>
  </si>
  <si>
    <t>Thesaurierungssatz (in %)</t>
  </si>
  <si>
    <t>Renditeprognose Ertrag p.a. (bis)</t>
  </si>
  <si>
    <t>Renditeprognose Ertrag p.a. (von)</t>
  </si>
  <si>
    <t>Renditeprognose Wachstum p.a. (von)</t>
  </si>
  <si>
    <t>Renditeprognose Wachstum p.a. (bis)</t>
  </si>
  <si>
    <t>Ausschüttungs-/Entnahmerecht p.a. (bis zu) bei Strategie ERTRAG</t>
  </si>
  <si>
    <t>Ausschüttungs-/Entnahmerecht p.a. (bis zu) bei Strategie WACHSTUM</t>
  </si>
  <si>
    <t xml:space="preserve">Kalkulatorische Rendite p.a. </t>
  </si>
  <si>
    <t>Unternehmenswertbeteiligung</t>
  </si>
  <si>
    <t>Investitions-/Renditequote (in %)</t>
  </si>
  <si>
    <t>100% - x%</t>
  </si>
  <si>
    <t>Datenblatt Fondssplitting</t>
  </si>
  <si>
    <t>Société d'investissement</t>
  </si>
  <si>
    <t>Droit aux distributions/prélèvements p.a. (jusque)</t>
  </si>
  <si>
    <t>Montant total de souscription</t>
  </si>
  <si>
    <t>Exemple de durée de détention minimale restante en années</t>
  </si>
  <si>
    <t>Besoin individuel en liquidité minimale p.a.</t>
  </si>
  <si>
    <t>Bases du calcul exemplaire</t>
  </si>
  <si>
    <t>Proposition Scission de fonds "optimisée par rapport à la liquidité" - Résultat du calcul exemplaire</t>
  </si>
  <si>
    <t>Stratégie REVENU</t>
  </si>
  <si>
    <t>Stratégie CROISSANCE (stratégie actuelle)</t>
  </si>
  <si>
    <t>Distributions/prélèvements pronostiqués p.a. (jusque)</t>
  </si>
  <si>
    <t>Rendement moyen pronostiqué p.a.</t>
  </si>
  <si>
    <t xml:space="preserve">   de </t>
  </si>
  <si>
    <t xml:space="preserve">   à</t>
  </si>
  <si>
    <t>Pronostic du rendement cumulé sur la durée totale présumée</t>
  </si>
  <si>
    <t>Scission de fonds individuel - Résultat du calcul exemplaire</t>
  </si>
  <si>
    <t>Proposition Scission de fonds "optimisée par rapport au rendement" - Résultat du calcul exemplaire</t>
  </si>
  <si>
    <t>Notices explicatives sur les risques et les incertitudes de pronostics</t>
  </si>
  <si>
    <t>Ce document est émis par ThomasLloyd Global Asset Management GmbH, Hanauer Landstraße 291b, 60314 Francfort-sur-le-Main, Allemagne (en sa fonction de « distributeur agréé » initial de la société mentionnée dans le calcul exemplaire). La phase de placement de la société d’investissement mentionnée dans le calcul exemplaire est terminée. Les documents transmis dans le cadre de la scission de fonds envisagée ainsi que les informations y figurant s’adressent uniquement au destinataire individualisé du calcul exemplaire en tant que commanditaire de la société pertinente mentionnée dans le calcul exemplaire ainsi que, le cas échéant, au concepteur (intermédiaire financier) de celui-ci. Ils ne sont censés que de donner une orientation non-contraignante au sujet des options dans le choix des stratégies (REVENU et CROISSANCE). Le calcul exemplaire ainsi que les informations prospectives par rapport aux résultats et/ou bénéfices futurs y figurant, qui s’appuient sur les projets, les estimations, les pronostics et les attentes actuels de la société, ne sont censés représenter qu’une trajectoire théorique du placement financier susmentionné et non pas un indicateur fiable. Leur réalisation effective ne peut être garantie. Les hypothèses contiennent des risques et des incertitudes car il y a une multitude de facteurs pouvant avoir des incidences sur le cours futur tout en se trouvant parfois en dehors de la sphère d’influence de la direction de la société. Les résultats et développements effectifs peuvent donc diverger de façon importante des hypothèses émises aujourd’hui. Les résultats/bénéfices du passé n’y peuvent pas servir de garantie, et des performances, des simulations ou des pronostics du passé ne sauraient constituer un indicateur fiable ni pour les hypothèses émises ni pour la performance future. Par ailleurs, le calcul exemplaire est basé sur une politique d’investissement à succès. Les bénéfices découlant des investissements et donc le rendement et la valeur du/des placement(s) financier(s) peuvent augmenter ou diminuer. Ainsi, une perte totale du capital investi (par l’investisseur) ne peut être exclue. Le calcul exemplaire ne prend pas en compte des données fiscales. En même temps, il y a bien des déductions et des obligations fiscales à payer sur les revenus venant de l’investissement dans le placement financier susmentionné en faveur de l’investisseur qui sont soumis au droit fiscal national en vigueur à l’instant pertinent dans la République fédérale d’Allemagne (dispositions légales, instructions administratives publiées, jurisprudence actuelle des tribunaux fiscaux). La situation fiscale individuelle de l’investisseur n’est en conséquence pas pris en compte dans le calcul exemplaire. Toute modification des paramètres fiscaux ou des hypothèses sous-jacentes entraîne des modifications dans le résultat du calcul exemplaire. Les investisseurs sont invités à se faire conseiller par un expert fiscal par rapport aux conséquences fiscales en prenant en compte la situation individuelle de l’investisseur. Les rendements présentés dans le calcul exemplaire se comprennent comme un pronostic « brut » qui va diminuer en corrélation avec d’autres taxes/impôts dus. Les rendements sont présentés en moyenne annuelle prévisionnelle exprimée en pourcentage p.a. ainsi qu’en total cumulé en pourcentage. Ils sont basés sur l’EUR en tant que devise de référence après déduction des frais récurrents (par exemple frais de gestion, frais de performance et autres frais de service) en tenant compte des coûts initiaux et avant affectation des bénéfices. Ils ne tiennent pas compte d’éventuels coûts pour l´exploitation d´une société d´investissement. En outre, des frais et des taxes individuels peuvent être assujettis à l’investisseur. À cet égard, les informations ci-dessus ne sont pas considérées comme des indications du rendement effectif d´un investisseur individuel. Les présentations dans ce document ne constituent pas une documentation et/ou un prospectus de vente dans le sens des normes réglementaires ni un complément de ceux-ci. Par ailleurs, le calcul exemplaire ne contient pas toutes les données nécessaires à une décision (dans le sens du choix d’une stratégie/scission de fonds).</t>
  </si>
  <si>
    <t>Notice importante par rapport aux conditions préalables à la scission de fonds</t>
  </si>
  <si>
    <t>Merci de bien vouloir prendre en considération que la mise en œuvre de la stratégie sélectionnée/allocation est sous réserve de la délibération par les associés de la société d'investissement pertinente sur les décisions nécessaires à leur réalisation.</t>
  </si>
  <si>
    <t>Aide et informations supplémentaires</t>
  </si>
  <si>
    <t>Le calcul exemplaire optimisé par rapport au rendement ne prend en compte aucun besoin en liquidité et ne vise que l’optimisation du rendement. De potentiels effets de réinvestissement (thésaurisation) jouent en faveur des rendements pronostiqués (rendement moyen p.a. et rendement cumulé sur la durée totale présumée). Cet effet peut être plus ou moins élevé selon le rendement effectif et la durée de détention. La participation aux résultats maximale est plafonnée conformément aux statuts.</t>
  </si>
  <si>
    <t>Le calcul exemplaire individuel permet une répartition au choix du montant total de souscription. La saisie du montant se fait seulement pour la stratégie REVENU, le différend est automatiquement attribué à la stratégie CROISSANCE. De manière générale, des distributions/prélèvements correspondants (REVENU) vont pénaliser les rendements pronostiqués ; de potentiels effets de réinvestissement (CROISSANCE) vont les favoriser. Ces effets peuvent être plus ou moins élevés selon le rendement effectif et la durée de détention. La participation aux résultats maximale est plafonnée conformément aux statuts.</t>
  </si>
  <si>
    <t xml:space="preserve">Merci de saisir les informations requises dans les champs en jaune. Ces données sont nécessaires pour un calcul exemplaire. Il s'agit de votre montant total de souscription à cette société d'investissement ainsi que de votre besoin individuel en liquidité. Le besoin en liquidité est plafonné au droit maximal aux distributions/prélèvements p.a. </t>
  </si>
  <si>
    <t xml:space="preserve">Le calcul exemplaire optimisé par rapport à la liquidité prend en compte le besoin en liquidité souhaité p.a. le mieux possible (plafonné au droit maximal aux distributions/prélèvements p.a.) et le priorise ainsi par rapport à l'optimisation du rendement dans l'allocation de la stratégie. De manière générale, des distributions/prélèvements vont pénaliser les rendements  pronostiqués (rendement moyen p.a. et rendement cumulé sur la durée totale présumée). </t>
  </si>
  <si>
    <t>Au 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</si>
</sst>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000%"/>
    <numFmt numFmtId="165" formatCode="_-* #,##0.00000\ &quot;€&quot;_-;\-* #,##0.00000\ &quot;€&quot;_-;_-* &quot;-&quot;?????\ &quot;€&quot;_-;_-@_-"/>
    <numFmt numFmtId="166" formatCode="_-* #,##0.00\ &quot;€&quot;_-;\-* #,##0.00\ &quot;€&quot;_-;_-* &quot;-&quot;?????\ &quot;€&quot;_-;_-@_-"/>
    <numFmt numFmtId="167" formatCode="0.000%"/>
    <numFmt numFmtId="168" formatCode="_-* #,##0\ &quot;€&quot;_-;\-* #,##0\ &quot;€&quot;_-;_-* &quot;-&quot;??\ &quot;€&quot;_-;_-@_-"/>
  </numFmts>
  <fonts count="10" x14ac:knownFonts="1">
    <font>
      <sz val="11"/>
      <color theme="1"/>
      <name val="Calibri"/>
      <family val="2"/>
      <scheme val="minor"/>
    </font>
    <font>
      <sz val="11"/>
      <color theme="1"/>
      <name val="Calibri"/>
      <family val="2"/>
      <scheme val="minor"/>
    </font>
    <font>
      <b/>
      <sz val="10"/>
      <color theme="1"/>
      <name val="Tahoma"/>
      <family val="2"/>
    </font>
    <font>
      <sz val="10"/>
      <color theme="1"/>
      <name val="Tahoma"/>
      <family val="2"/>
    </font>
    <font>
      <sz val="10"/>
      <name val="Tahoma"/>
      <family val="2"/>
    </font>
    <font>
      <sz val="10"/>
      <color theme="0"/>
      <name val="Tahoma"/>
      <family val="2"/>
    </font>
    <font>
      <sz val="8"/>
      <color theme="1"/>
      <name val="Tahoma"/>
      <family val="2"/>
    </font>
    <font>
      <b/>
      <sz val="10"/>
      <color theme="0"/>
      <name val="Tahoma"/>
      <family val="2"/>
    </font>
    <font>
      <u/>
      <sz val="10"/>
      <color theme="0"/>
      <name val="Tahoma"/>
      <family val="2"/>
    </font>
    <font>
      <sz val="10"/>
      <color rgb="FF000000"/>
      <name val="Tahoma"/>
      <family val="2"/>
    </font>
  </fonts>
  <fills count="5">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2">
    <border>
      <left/>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3" fillId="0" borderId="0" xfId="0" applyFont="1"/>
    <xf numFmtId="164" fontId="3" fillId="0" borderId="0" xfId="2" applyNumberFormat="1" applyFont="1" applyAlignment="1">
      <alignment horizontal="right"/>
    </xf>
    <xf numFmtId="0" fontId="3" fillId="0" borderId="0" xfId="0" applyFont="1" applyFill="1"/>
    <xf numFmtId="0" fontId="3" fillId="0" borderId="0" xfId="1" applyNumberFormat="1" applyFont="1" applyFill="1" applyAlignment="1">
      <alignment horizontal="right"/>
    </xf>
    <xf numFmtId="0" fontId="3" fillId="0" borderId="0" xfId="0" applyFont="1" applyAlignment="1">
      <alignment horizontal="right"/>
    </xf>
    <xf numFmtId="10" fontId="3" fillId="0" borderId="0" xfId="2" applyNumberFormat="1" applyFont="1"/>
    <xf numFmtId="166" fontId="3" fillId="0" borderId="0" xfId="0" applyNumberFormat="1" applyFont="1"/>
    <xf numFmtId="10" fontId="3" fillId="0" borderId="0" xfId="2" applyNumberFormat="1" applyFont="1" applyAlignment="1">
      <alignment horizontal="right"/>
    </xf>
    <xf numFmtId="0" fontId="3" fillId="0" borderId="0" xfId="0" applyFont="1" applyFill="1" applyAlignment="1">
      <alignment horizontal="right"/>
    </xf>
    <xf numFmtId="166" fontId="2" fillId="0" borderId="0" xfId="0" applyNumberFormat="1" applyFont="1" applyFill="1" applyAlignment="1">
      <alignment horizontal="right"/>
    </xf>
    <xf numFmtId="44" fontId="2" fillId="0" borderId="0" xfId="0" applyNumberFormat="1" applyFont="1" applyFill="1" applyAlignment="1">
      <alignment horizontal="right"/>
    </xf>
    <xf numFmtId="166" fontId="3" fillId="0" borderId="0" xfId="0" applyNumberFormat="1" applyFont="1" applyFill="1"/>
    <xf numFmtId="10" fontId="3" fillId="0" borderId="0" xfId="2" applyNumberFormat="1" applyFont="1" applyFill="1"/>
    <xf numFmtId="0" fontId="4" fillId="0" borderId="0" xfId="0" applyFont="1"/>
    <xf numFmtId="0" fontId="4" fillId="0" borderId="0" xfId="0" applyFont="1" applyAlignment="1">
      <alignment horizontal="right"/>
    </xf>
    <xf numFmtId="165" fontId="3" fillId="0" borderId="0" xfId="0" applyNumberFormat="1" applyFont="1"/>
    <xf numFmtId="0" fontId="3" fillId="0" borderId="0" xfId="0" applyFont="1" applyAlignment="1">
      <alignment horizontal="left" vertical="center"/>
    </xf>
    <xf numFmtId="44" fontId="2" fillId="0" borderId="0" xfId="1" applyFont="1" applyFill="1" applyAlignment="1">
      <alignment horizontal="right"/>
    </xf>
    <xf numFmtId="0" fontId="2" fillId="2" borderId="1" xfId="0" applyFont="1" applyFill="1" applyBorder="1"/>
    <xf numFmtId="0" fontId="3" fillId="0" borderId="0" xfId="0" applyFont="1" applyFill="1" applyAlignment="1"/>
    <xf numFmtId="44" fontId="3" fillId="4" borderId="0" xfId="1" applyFont="1" applyFill="1" applyAlignment="1" applyProtection="1">
      <alignment horizontal="right"/>
      <protection locked="0"/>
    </xf>
    <xf numFmtId="44" fontId="2" fillId="4" borderId="0" xfId="1" applyFont="1" applyFill="1" applyAlignment="1" applyProtection="1">
      <alignment horizontal="right"/>
      <protection locked="0"/>
    </xf>
    <xf numFmtId="0" fontId="3" fillId="0" borderId="0" xfId="0" applyFont="1" applyFill="1" applyAlignment="1">
      <alignment vertical="center" wrapText="1"/>
    </xf>
    <xf numFmtId="0" fontId="6" fillId="0" borderId="0" xfId="0" applyFont="1" applyAlignment="1">
      <alignment horizontal="right"/>
    </xf>
    <xf numFmtId="168" fontId="3" fillId="4" borderId="0" xfId="1" applyNumberFormat="1" applyFont="1" applyFill="1" applyAlignment="1" applyProtection="1">
      <alignment horizontal="right"/>
      <protection locked="0"/>
    </xf>
    <xf numFmtId="0" fontId="7" fillId="0" borderId="0" xfId="0" applyFont="1" applyFill="1" applyBorder="1"/>
    <xf numFmtId="0" fontId="5" fillId="0" borderId="0" xfId="0" applyFont="1" applyFill="1" applyBorder="1"/>
    <xf numFmtId="0" fontId="5" fillId="0" borderId="0" xfId="0" applyFont="1" applyFill="1" applyBorder="1" applyAlignment="1">
      <alignment horizontal="right"/>
    </xf>
    <xf numFmtId="164" fontId="5" fillId="0" borderId="0" xfId="0" applyNumberFormat="1" applyFont="1" applyFill="1" applyBorder="1"/>
    <xf numFmtId="10" fontId="5" fillId="0" borderId="0" xfId="0" applyNumberFormat="1" applyFont="1" applyFill="1" applyBorder="1"/>
    <xf numFmtId="10" fontId="5" fillId="0" borderId="0" xfId="0" applyNumberFormat="1" applyFont="1" applyFill="1" applyBorder="1" applyAlignment="1">
      <alignment horizontal="right"/>
    </xf>
    <xf numFmtId="0" fontId="8" fillId="0" borderId="0" xfId="0" applyFont="1" applyFill="1" applyBorder="1"/>
    <xf numFmtId="10" fontId="5" fillId="0" borderId="0" xfId="2" applyNumberFormat="1" applyFont="1" applyFill="1" applyBorder="1" applyAlignment="1">
      <alignment horizontal="right"/>
    </xf>
    <xf numFmtId="10" fontId="5" fillId="0" borderId="0" xfId="2" applyNumberFormat="1" applyFont="1" applyFill="1" applyBorder="1"/>
    <xf numFmtId="0" fontId="5" fillId="0" borderId="0" xfId="0" applyFont="1" applyFill="1" applyBorder="1" applyAlignment="1">
      <alignment horizontal="left"/>
    </xf>
    <xf numFmtId="9" fontId="5" fillId="0" borderId="0" xfId="0" applyNumberFormat="1" applyFont="1" applyFill="1" applyBorder="1"/>
    <xf numFmtId="167" fontId="5" fillId="0" borderId="0" xfId="2" applyNumberFormat="1" applyFont="1" applyFill="1" applyBorder="1"/>
    <xf numFmtId="0" fontId="2" fillId="2" borderId="1" xfId="0" applyFont="1" applyFill="1" applyBorder="1" applyAlignment="1">
      <alignment horizontal="left"/>
    </xf>
    <xf numFmtId="0" fontId="3" fillId="0" borderId="0" xfId="0" applyFont="1" applyAlignment="1">
      <alignment horizontal="justify" vertical="top" wrapText="1"/>
    </xf>
    <xf numFmtId="0" fontId="2" fillId="0" borderId="0" xfId="0" applyFont="1" applyAlignment="1">
      <alignment horizontal="left" vertical="center"/>
    </xf>
    <xf numFmtId="0" fontId="3" fillId="0" borderId="0" xfId="0" applyFont="1" applyAlignment="1">
      <alignment horizontal="left" vertical="center" wrapText="1"/>
    </xf>
    <xf numFmtId="0" fontId="3" fillId="3" borderId="0" xfId="0" applyFont="1" applyFill="1" applyAlignment="1">
      <alignment horizontal="justify" vertical="center" wrapText="1"/>
    </xf>
    <xf numFmtId="0" fontId="9" fillId="0" borderId="0" xfId="0" applyFont="1"/>
    <xf numFmtId="0" fontId="9" fillId="0" borderId="0" xfId="0" applyFont="1" applyAlignment="1">
      <alignment horizontal="left"/>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1"/>
  <sheetViews>
    <sheetView showGridLines="0" showRowColHeaders="0" tabSelected="1" workbookViewId="0">
      <selection activeCell="B5" sqref="B5"/>
    </sheetView>
  </sheetViews>
  <sheetFormatPr baseColWidth="10" defaultRowHeight="12.75" x14ac:dyDescent="0.2"/>
  <cols>
    <col min="1" max="1" width="77.28515625" style="1" customWidth="1"/>
    <col min="2" max="2" width="72" style="1" customWidth="1"/>
    <col min="3" max="3" width="4.28515625" style="1" customWidth="1"/>
    <col min="4" max="4" width="65.7109375" style="1" customWidth="1"/>
    <col min="5" max="16384" width="11.42578125" style="1"/>
  </cols>
  <sheetData>
    <row r="2" spans="1:4" ht="15" customHeight="1" x14ac:dyDescent="0.2">
      <c r="A2" s="38" t="s">
        <v>29</v>
      </c>
      <c r="B2" s="38"/>
      <c r="D2" s="19" t="s">
        <v>44</v>
      </c>
    </row>
    <row r="3" spans="1:4" ht="15" customHeight="1" x14ac:dyDescent="0.2">
      <c r="A3" s="3" t="s">
        <v>24</v>
      </c>
      <c r="B3" s="9" t="str">
        <f>'.'!A4</f>
        <v>Dritte Cleantech Infrastrukturgesellschaft mbH &amp; Co. KG (CTI 5 D / CTI 8)</v>
      </c>
      <c r="D3" s="42" t="s">
        <v>47</v>
      </c>
    </row>
    <row r="4" spans="1:4" ht="15" customHeight="1" x14ac:dyDescent="0.2">
      <c r="A4" s="1" t="s">
        <v>25</v>
      </c>
      <c r="B4" s="2">
        <f>'.'!B4</f>
        <v>7.2152499999999994E-2</v>
      </c>
      <c r="D4" s="42"/>
    </row>
    <row r="5" spans="1:4" ht="15" customHeight="1" x14ac:dyDescent="0.2">
      <c r="A5" s="3" t="s">
        <v>26</v>
      </c>
      <c r="B5" s="25">
        <v>5000</v>
      </c>
      <c r="D5" s="42"/>
    </row>
    <row r="6" spans="1:4" ht="15" customHeight="1" x14ac:dyDescent="0.2">
      <c r="A6" s="43" t="s">
        <v>27</v>
      </c>
      <c r="B6" s="4">
        <f>'.'!H4</f>
        <v>4</v>
      </c>
      <c r="D6" s="42"/>
    </row>
    <row r="7" spans="1:4" ht="15" customHeight="1" x14ac:dyDescent="0.2">
      <c r="A7" s="3" t="s">
        <v>28</v>
      </c>
      <c r="B7" s="21">
        <v>180</v>
      </c>
      <c r="D7" s="42"/>
    </row>
    <row r="8" spans="1:4" ht="15" hidden="1" customHeight="1" x14ac:dyDescent="0.2">
      <c r="A8" s="3" t="s">
        <v>9</v>
      </c>
      <c r="B8" s="7">
        <f>ROUND(B5*B4,2)</f>
        <v>360.76</v>
      </c>
      <c r="C8" s="16"/>
    </row>
    <row r="9" spans="1:4" ht="15" hidden="1" customHeight="1" x14ac:dyDescent="0.2">
      <c r="A9" s="14" t="s">
        <v>2</v>
      </c>
      <c r="B9" s="15" t="str">
        <f>IF(B7&gt;=B5*B4,"Nicht in voller Höhe darstellbar","In voller Höhe darstellbar")</f>
        <v>In voller Höhe darstellbar</v>
      </c>
    </row>
    <row r="10" spans="1:4" ht="15" customHeight="1" x14ac:dyDescent="0.2">
      <c r="B10" s="5"/>
    </row>
    <row r="11" spans="1:4" ht="15" customHeight="1" x14ac:dyDescent="0.2">
      <c r="A11" s="38" t="s">
        <v>30</v>
      </c>
      <c r="B11" s="38"/>
      <c r="D11" s="23"/>
    </row>
    <row r="12" spans="1:4" ht="15" customHeight="1" x14ac:dyDescent="0.2">
      <c r="A12" s="3" t="s">
        <v>31</v>
      </c>
      <c r="B12" s="10">
        <f>IF(B9="In voller Höhe darstellbar",ROUNDUP(B7/B4,-2),B5)</f>
        <v>2500</v>
      </c>
      <c r="D12" s="42" t="s">
        <v>48</v>
      </c>
    </row>
    <row r="13" spans="1:4" ht="15" customHeight="1" x14ac:dyDescent="0.2">
      <c r="A13" s="44" t="s">
        <v>32</v>
      </c>
      <c r="B13" s="11">
        <f>B5-B12</f>
        <v>2500</v>
      </c>
      <c r="D13" s="42"/>
    </row>
    <row r="14" spans="1:4" ht="7.5" customHeight="1" x14ac:dyDescent="0.2">
      <c r="A14" s="3"/>
      <c r="B14" s="11"/>
      <c r="D14" s="42"/>
    </row>
    <row r="15" spans="1:4" ht="15" customHeight="1" x14ac:dyDescent="0.2">
      <c r="A15" s="3" t="s">
        <v>33</v>
      </c>
      <c r="B15" s="12">
        <f>B12*B4</f>
        <v>180.38124999999999</v>
      </c>
      <c r="D15" s="42"/>
    </row>
    <row r="16" spans="1:4" ht="15" customHeight="1" x14ac:dyDescent="0.2">
      <c r="A16" s="3" t="s">
        <v>34</v>
      </c>
      <c r="B16" s="7"/>
      <c r="D16" s="42"/>
    </row>
    <row r="17" spans="1:4" ht="15" customHeight="1" x14ac:dyDescent="0.2">
      <c r="A17" s="3" t="s">
        <v>35</v>
      </c>
      <c r="B17" s="13">
        <f>('.'!F16*'Ein- und Ausgabeblatt'!B12/B5)+('.'!F30*'Ein- und Ausgabeblatt'!B13/'Ein- und Ausgabeblatt'!B5)</f>
        <v>7.0738750000000017E-2</v>
      </c>
      <c r="D17" s="42"/>
    </row>
    <row r="18" spans="1:4" ht="15" customHeight="1" x14ac:dyDescent="0.2">
      <c r="A18" s="3" t="s">
        <v>36</v>
      </c>
      <c r="B18" s="13">
        <f>('.'!F23*'Ein- und Ausgabeblatt'!B12/B5)+('.'!F37*'Ein- und Ausgabeblatt'!B13/'Ein- und Ausgabeblatt'!B5)</f>
        <v>8.7289903125000012E-2</v>
      </c>
      <c r="D18" s="42"/>
    </row>
    <row r="19" spans="1:4" ht="15" customHeight="1" x14ac:dyDescent="0.2">
      <c r="A19" s="43" t="s">
        <v>37</v>
      </c>
      <c r="D19" s="42"/>
    </row>
    <row r="20" spans="1:4" ht="15" customHeight="1" x14ac:dyDescent="0.2">
      <c r="A20" s="3" t="s">
        <v>35</v>
      </c>
      <c r="B20" s="13">
        <f>('.'!H15*'Ein- und Ausgabeblatt'!B12/B5)+('.'!H29*'Ein- und Ausgabeblatt'!B13/'Ein- und Ausgabeblatt'!B5)</f>
        <v>0.28295500000000007</v>
      </c>
      <c r="D20" s="42"/>
    </row>
    <row r="21" spans="1:4" ht="15" customHeight="1" x14ac:dyDescent="0.2">
      <c r="A21" s="3" t="s">
        <v>36</v>
      </c>
      <c r="B21" s="6">
        <f>('.'!H22*'Ein- und Ausgabeblatt'!B12/B5)+('.'!H36*'Ein- und Ausgabeblatt'!B13/'Ein- und Ausgabeblatt'!B5)</f>
        <v>0.34915961250000005</v>
      </c>
      <c r="D21" s="42"/>
    </row>
    <row r="22" spans="1:4" ht="15" customHeight="1" x14ac:dyDescent="0.2">
      <c r="A22" s="3"/>
      <c r="B22" s="3"/>
    </row>
    <row r="23" spans="1:4" ht="15" customHeight="1" x14ac:dyDescent="0.2">
      <c r="A23" s="38" t="s">
        <v>39</v>
      </c>
      <c r="B23" s="38"/>
      <c r="D23" s="23"/>
    </row>
    <row r="24" spans="1:4" ht="15" customHeight="1" x14ac:dyDescent="0.2">
      <c r="A24" s="3" t="s">
        <v>31</v>
      </c>
      <c r="B24" s="10">
        <v>0</v>
      </c>
      <c r="D24" s="42" t="s">
        <v>45</v>
      </c>
    </row>
    <row r="25" spans="1:4" ht="15" customHeight="1" x14ac:dyDescent="0.2">
      <c r="A25" s="44" t="s">
        <v>32</v>
      </c>
      <c r="B25" s="11">
        <f>B5</f>
        <v>5000</v>
      </c>
      <c r="D25" s="42"/>
    </row>
    <row r="26" spans="1:4" ht="7.5" customHeight="1" x14ac:dyDescent="0.2">
      <c r="A26" s="3"/>
      <c r="B26" s="11"/>
      <c r="D26" s="42"/>
    </row>
    <row r="27" spans="1:4" ht="15" customHeight="1" x14ac:dyDescent="0.2">
      <c r="A27" s="3" t="s">
        <v>33</v>
      </c>
      <c r="B27" s="7">
        <f>B24*B15</f>
        <v>0</v>
      </c>
      <c r="D27" s="42"/>
    </row>
    <row r="28" spans="1:4" ht="15" customHeight="1" x14ac:dyDescent="0.2">
      <c r="A28" s="3" t="s">
        <v>34</v>
      </c>
      <c r="B28" s="7"/>
      <c r="D28" s="42"/>
    </row>
    <row r="29" spans="1:4" ht="15" customHeight="1" x14ac:dyDescent="0.2">
      <c r="A29" s="3" t="s">
        <v>35</v>
      </c>
      <c r="B29" s="13">
        <f>('.'!F16*'Ein- und Ausgabeblatt'!B24/B5)+('.'!F30*'Ein- und Ausgabeblatt'!B25/'Ein- und Ausgabeblatt'!B5)</f>
        <v>8.1477500000000022E-2</v>
      </c>
      <c r="D29" s="42"/>
    </row>
    <row r="30" spans="1:4" ht="15" customHeight="1" x14ac:dyDescent="0.2">
      <c r="A30" s="3" t="s">
        <v>36</v>
      </c>
      <c r="B30" s="13">
        <f>('.'!F23*'Ein- und Ausgabeblatt'!B24/B5)+('.'!F37*'Ein- und Ausgabeblatt'!B25/'Ein- und Ausgabeblatt'!B5)</f>
        <v>9.938760000000002E-2</v>
      </c>
      <c r="D30" s="42"/>
    </row>
    <row r="31" spans="1:4" ht="15" customHeight="1" x14ac:dyDescent="0.2">
      <c r="A31" s="43" t="s">
        <v>37</v>
      </c>
      <c r="D31" s="42"/>
    </row>
    <row r="32" spans="1:4" ht="15" customHeight="1" x14ac:dyDescent="0.2">
      <c r="A32" s="3" t="s">
        <v>35</v>
      </c>
      <c r="B32" s="8">
        <f>('.'!H15*'Ein- und Ausgabeblatt'!B24/B5)+('.'!H29*'Ein- und Ausgabeblatt'!B25/'Ein- und Ausgabeblatt'!B5)</f>
        <v>0.32591000000000009</v>
      </c>
      <c r="D32" s="42"/>
    </row>
    <row r="33" spans="1:4" ht="15" customHeight="1" x14ac:dyDescent="0.2">
      <c r="A33" s="3" t="s">
        <v>36</v>
      </c>
      <c r="B33" s="8">
        <f>('.'!H22*'Ein- und Ausgabeblatt'!B24/B5)+('.'!H36*'Ein- und Ausgabeblatt'!B25/'Ein- und Ausgabeblatt'!B5)</f>
        <v>0.39755040000000008</v>
      </c>
      <c r="D33" s="42"/>
    </row>
    <row r="34" spans="1:4" ht="15" customHeight="1" x14ac:dyDescent="0.2">
      <c r="B34" s="6"/>
    </row>
    <row r="35" spans="1:4" ht="15" customHeight="1" x14ac:dyDescent="0.2">
      <c r="A35" s="38" t="s">
        <v>38</v>
      </c>
      <c r="B35" s="38"/>
      <c r="D35" s="23"/>
    </row>
    <row r="36" spans="1:4" ht="15" customHeight="1" x14ac:dyDescent="0.2">
      <c r="A36" s="3" t="s">
        <v>31</v>
      </c>
      <c r="B36" s="22">
        <v>0</v>
      </c>
      <c r="D36" s="42" t="s">
        <v>46</v>
      </c>
    </row>
    <row r="37" spans="1:4" ht="15" customHeight="1" x14ac:dyDescent="0.2">
      <c r="A37" s="44" t="s">
        <v>32</v>
      </c>
      <c r="B37" s="18">
        <f>B5-B36</f>
        <v>5000</v>
      </c>
      <c r="D37" s="42"/>
    </row>
    <row r="38" spans="1:4" ht="7.5" customHeight="1" x14ac:dyDescent="0.2">
      <c r="A38" s="3"/>
      <c r="B38" s="18"/>
      <c r="D38" s="42"/>
    </row>
    <row r="39" spans="1:4" ht="15" customHeight="1" x14ac:dyDescent="0.2">
      <c r="A39" s="3" t="s">
        <v>33</v>
      </c>
      <c r="B39" s="7">
        <f>B36*B4</f>
        <v>0</v>
      </c>
      <c r="D39" s="42"/>
    </row>
    <row r="40" spans="1:4" ht="15" customHeight="1" x14ac:dyDescent="0.2">
      <c r="A40" s="3" t="s">
        <v>34</v>
      </c>
      <c r="D40" s="42"/>
    </row>
    <row r="41" spans="1:4" ht="15" customHeight="1" x14ac:dyDescent="0.2">
      <c r="A41" s="3" t="s">
        <v>35</v>
      </c>
      <c r="B41" s="8">
        <f>('.'!F16*'Ein- und Ausgabeblatt'!B36/B5)+('.'!F30*'Ein- und Ausgabeblatt'!B37/'Ein- und Ausgabeblatt'!B5)</f>
        <v>8.1477500000000022E-2</v>
      </c>
      <c r="D41" s="42"/>
    </row>
    <row r="42" spans="1:4" ht="15" customHeight="1" x14ac:dyDescent="0.2">
      <c r="A42" s="3" t="s">
        <v>36</v>
      </c>
      <c r="B42" s="8">
        <f>('.'!F23*'Ein- und Ausgabeblatt'!B36/B5)+('.'!F37*'Ein- und Ausgabeblatt'!B37/'Ein- und Ausgabeblatt'!B5)</f>
        <v>9.938760000000002E-2</v>
      </c>
      <c r="D42" s="42"/>
    </row>
    <row r="43" spans="1:4" ht="15" customHeight="1" x14ac:dyDescent="0.2">
      <c r="A43" s="43" t="s">
        <v>37</v>
      </c>
      <c r="D43" s="42"/>
    </row>
    <row r="44" spans="1:4" ht="15" customHeight="1" x14ac:dyDescent="0.2">
      <c r="A44" s="3" t="s">
        <v>35</v>
      </c>
      <c r="B44" s="8">
        <f>('.'!H15*'Ein- und Ausgabeblatt'!B36/B5)+('.'!H29*'Ein- und Ausgabeblatt'!B37/'Ein- und Ausgabeblatt'!B5)</f>
        <v>0.32591000000000009</v>
      </c>
      <c r="D44" s="42"/>
    </row>
    <row r="45" spans="1:4" ht="15" customHeight="1" x14ac:dyDescent="0.2">
      <c r="A45" s="3" t="s">
        <v>36</v>
      </c>
      <c r="B45" s="8">
        <f>('.'!H22*'Ein- und Ausgabeblatt'!B36/B5)+('.'!H36*'Ein- und Ausgabeblatt'!B37/'Ein- und Ausgabeblatt'!B5)</f>
        <v>0.39755040000000008</v>
      </c>
      <c r="D45" s="42"/>
    </row>
    <row r="46" spans="1:4" ht="15" customHeight="1" x14ac:dyDescent="0.2">
      <c r="B46" s="8"/>
    </row>
    <row r="47" spans="1:4" ht="15" customHeight="1" x14ac:dyDescent="0.2">
      <c r="B47" s="8"/>
      <c r="D47" s="20"/>
    </row>
    <row r="48" spans="1:4" ht="15" customHeight="1" x14ac:dyDescent="0.2">
      <c r="B48" s="8"/>
    </row>
    <row r="49" spans="1:2" ht="15" customHeight="1" x14ac:dyDescent="0.2">
      <c r="A49" s="40" t="s">
        <v>40</v>
      </c>
      <c r="B49" s="40"/>
    </row>
    <row r="50" spans="1:2" ht="15" customHeight="1" x14ac:dyDescent="0.2">
      <c r="A50" s="39" t="s">
        <v>41</v>
      </c>
      <c r="B50" s="39"/>
    </row>
    <row r="51" spans="1:2" ht="15" customHeight="1" x14ac:dyDescent="0.2">
      <c r="A51" s="39"/>
      <c r="B51" s="39"/>
    </row>
    <row r="52" spans="1:2" ht="15" customHeight="1" x14ac:dyDescent="0.2">
      <c r="A52" s="39"/>
      <c r="B52" s="39"/>
    </row>
    <row r="53" spans="1:2" ht="15" customHeight="1" x14ac:dyDescent="0.2">
      <c r="A53" s="39"/>
      <c r="B53" s="39"/>
    </row>
    <row r="54" spans="1:2" ht="15" customHeight="1" x14ac:dyDescent="0.2">
      <c r="A54" s="39"/>
      <c r="B54" s="39"/>
    </row>
    <row r="55" spans="1:2" ht="15" customHeight="1" x14ac:dyDescent="0.2">
      <c r="A55" s="39"/>
      <c r="B55" s="39"/>
    </row>
    <row r="56" spans="1:2" ht="15" customHeight="1" x14ac:dyDescent="0.2">
      <c r="A56" s="39"/>
      <c r="B56" s="39"/>
    </row>
    <row r="57" spans="1:2" ht="15" customHeight="1" x14ac:dyDescent="0.2">
      <c r="A57" s="39"/>
      <c r="B57" s="39"/>
    </row>
    <row r="58" spans="1:2" ht="15" customHeight="1" x14ac:dyDescent="0.2">
      <c r="A58" s="39"/>
      <c r="B58" s="39"/>
    </row>
    <row r="59" spans="1:2" ht="15" customHeight="1" x14ac:dyDescent="0.2">
      <c r="A59" s="39"/>
      <c r="B59" s="39"/>
    </row>
    <row r="60" spans="1:2" ht="15" customHeight="1" x14ac:dyDescent="0.2">
      <c r="A60" s="39"/>
      <c r="B60" s="39"/>
    </row>
    <row r="61" spans="1:2" ht="15" customHeight="1" x14ac:dyDescent="0.2">
      <c r="A61" s="39"/>
      <c r="B61" s="39"/>
    </row>
    <row r="62" spans="1:2" ht="15" customHeight="1" x14ac:dyDescent="0.2">
      <c r="A62" s="39"/>
      <c r="B62" s="39"/>
    </row>
    <row r="63" spans="1:2" ht="15" customHeight="1" x14ac:dyDescent="0.2">
      <c r="A63" s="39"/>
      <c r="B63" s="39"/>
    </row>
    <row r="64" spans="1:2" ht="15" customHeight="1" x14ac:dyDescent="0.2">
      <c r="A64" s="39"/>
      <c r="B64" s="39"/>
    </row>
    <row r="65" spans="1:4" ht="15" customHeight="1" x14ac:dyDescent="0.2">
      <c r="A65" s="39"/>
      <c r="B65" s="39"/>
    </row>
    <row r="66" spans="1:4" ht="15" customHeight="1" x14ac:dyDescent="0.2">
      <c r="A66" s="39"/>
      <c r="B66" s="39"/>
    </row>
    <row r="67" spans="1:4" ht="15" customHeight="1" x14ac:dyDescent="0.2">
      <c r="A67" s="39"/>
      <c r="B67" s="39"/>
    </row>
    <row r="68" spans="1:4" ht="15" customHeight="1" x14ac:dyDescent="0.2">
      <c r="A68" s="39"/>
      <c r="B68" s="39"/>
    </row>
    <row r="69" spans="1:4" ht="15" customHeight="1" x14ac:dyDescent="0.2">
      <c r="A69" s="39"/>
      <c r="B69" s="39"/>
    </row>
    <row r="70" spans="1:4" ht="15" customHeight="1" x14ac:dyDescent="0.2">
      <c r="A70" s="39"/>
      <c r="B70" s="39"/>
    </row>
    <row r="71" spans="1:4" ht="15" customHeight="1" x14ac:dyDescent="0.2">
      <c r="A71" s="17"/>
      <c r="B71" s="17"/>
    </row>
    <row r="72" spans="1:4" ht="15" customHeight="1" x14ac:dyDescent="0.2">
      <c r="A72" s="40" t="s">
        <v>42</v>
      </c>
      <c r="B72" s="40"/>
    </row>
    <row r="73" spans="1:4" ht="15" customHeight="1" x14ac:dyDescent="0.2">
      <c r="A73" s="39" t="s">
        <v>43</v>
      </c>
      <c r="B73" s="39"/>
    </row>
    <row r="74" spans="1:4" ht="15" customHeight="1" x14ac:dyDescent="0.2">
      <c r="A74" s="39"/>
      <c r="B74" s="39"/>
      <c r="D74" s="24" t="s">
        <v>49</v>
      </c>
    </row>
    <row r="78" spans="1:4" ht="12.75" customHeight="1" x14ac:dyDescent="0.2">
      <c r="A78" s="41"/>
      <c r="B78" s="41"/>
    </row>
    <row r="79" spans="1:4" x14ac:dyDescent="0.2">
      <c r="A79" s="41"/>
      <c r="B79" s="41"/>
    </row>
    <row r="80" spans="1:4" x14ac:dyDescent="0.2">
      <c r="A80" s="41"/>
      <c r="B80" s="41"/>
    </row>
    <row r="81" spans="1:2" x14ac:dyDescent="0.2">
      <c r="A81" s="41"/>
      <c r="B81" s="41"/>
    </row>
  </sheetData>
  <sheetProtection algorithmName="SHA-512" hashValue="+n460Nxwob/xMH2Z0287fiRedSgyc3P9e6GgaYHAt2yneHckQ2hRw0Hr/fhz7PHshbcttazXCdVkRON+TLCgXQ==" saltValue="iN6KnD4XBZmApeDeM8xZjw==" spinCount="100000" sheet="1" objects="1" scenarios="1" selectLockedCells="1"/>
  <mergeCells count="13">
    <mergeCell ref="A72:B72"/>
    <mergeCell ref="A73:B74"/>
    <mergeCell ref="A78:B81"/>
    <mergeCell ref="D3:D7"/>
    <mergeCell ref="D12:D21"/>
    <mergeCell ref="D24:D33"/>
    <mergeCell ref="D36:D45"/>
    <mergeCell ref="A2:B2"/>
    <mergeCell ref="A11:B11"/>
    <mergeCell ref="A23:B23"/>
    <mergeCell ref="A35:B35"/>
    <mergeCell ref="A50:B70"/>
    <mergeCell ref="A49:B49"/>
  </mergeCells>
  <dataValidations count="3">
    <dataValidation type="decimal" operator="lessThanOrEqual" allowBlank="1" showInputMessage="1" showErrorMessage="1" sqref="B7">
      <formula1>B8</formula1>
    </dataValidation>
    <dataValidation type="whole" operator="lessThanOrEqual" allowBlank="1" showInputMessage="1" showErrorMessage="1" sqref="B36">
      <formula1>B5</formula1>
    </dataValidation>
    <dataValidation type="whole" allowBlank="1" showInputMessage="1" showErrorMessage="1" sqref="B5">
      <formula1>5000</formula1>
      <formula2>10000000000</formula2>
    </dataValidation>
  </dataValidations>
  <pageMargins left="0.7" right="0.7" top="0.78740157499999996" bottom="0.78740157499999996" header="0.3" footer="0.3"/>
  <pageSetup paperSize="9" scale="53"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showRowColHeaders="0" workbookViewId="0">
      <selection activeCell="A2" sqref="A2"/>
    </sheetView>
  </sheetViews>
  <sheetFormatPr baseColWidth="10" defaultRowHeight="12.75" x14ac:dyDescent="0.2"/>
  <cols>
    <col min="1" max="1" width="63.28515625" style="27" customWidth="1"/>
    <col min="2" max="2" width="60.85546875" style="27" customWidth="1"/>
    <col min="3" max="3" width="56.5703125" style="27" customWidth="1"/>
    <col min="4" max="4" width="28.7109375" style="27" customWidth="1"/>
    <col min="5" max="5" width="29" style="27" customWidth="1"/>
    <col min="6" max="6" width="34.140625" style="27" customWidth="1"/>
    <col min="7" max="7" width="31.85546875" style="27" customWidth="1"/>
    <col min="8" max="8" width="39.85546875" style="27" customWidth="1"/>
    <col min="9" max="9" width="30.140625" style="27" customWidth="1"/>
    <col min="10" max="10" width="25.5703125" style="27" customWidth="1"/>
    <col min="11" max="11" width="32.85546875" style="27" customWidth="1"/>
    <col min="12" max="16384" width="11.42578125" style="27"/>
  </cols>
  <sheetData>
    <row r="1" spans="1:11" x14ac:dyDescent="0.2">
      <c r="A1" s="26" t="s">
        <v>23</v>
      </c>
    </row>
    <row r="3" spans="1:11" x14ac:dyDescent="0.2">
      <c r="A3" s="27" t="s">
        <v>0</v>
      </c>
      <c r="B3" s="28" t="s">
        <v>17</v>
      </c>
      <c r="C3" s="28" t="s">
        <v>18</v>
      </c>
      <c r="D3" s="28" t="s">
        <v>14</v>
      </c>
      <c r="E3" s="28" t="s">
        <v>13</v>
      </c>
      <c r="F3" s="28" t="s">
        <v>15</v>
      </c>
      <c r="G3" s="28" t="s">
        <v>16</v>
      </c>
      <c r="H3" s="28" t="s">
        <v>3</v>
      </c>
      <c r="I3" s="28" t="s">
        <v>12</v>
      </c>
      <c r="J3" s="28" t="s">
        <v>20</v>
      </c>
      <c r="K3" s="28" t="s">
        <v>21</v>
      </c>
    </row>
    <row r="4" spans="1:11" x14ac:dyDescent="0.2">
      <c r="A4" s="27" t="s">
        <v>1</v>
      </c>
      <c r="B4" s="29">
        <v>7.2152499999999994E-2</v>
      </c>
      <c r="C4" s="29">
        <v>0</v>
      </c>
      <c r="D4" s="30">
        <v>0.06</v>
      </c>
      <c r="E4" s="30">
        <v>7.4999999999999997E-2</v>
      </c>
      <c r="F4" s="30">
        <v>0.1</v>
      </c>
      <c r="G4" s="30">
        <v>0.12</v>
      </c>
      <c r="H4" s="27">
        <v>4</v>
      </c>
      <c r="I4" s="31">
        <v>0.6</v>
      </c>
      <c r="J4" s="31">
        <v>0.74750000000000005</v>
      </c>
      <c r="K4" s="31" t="s">
        <v>22</v>
      </c>
    </row>
    <row r="7" spans="1:11" x14ac:dyDescent="0.2">
      <c r="A7" s="26" t="s">
        <v>11</v>
      </c>
    </row>
    <row r="9" spans="1:11" x14ac:dyDescent="0.2">
      <c r="A9" s="32" t="s">
        <v>1</v>
      </c>
      <c r="I9" s="33" t="e">
        <f>IF('Ein- und Ausgabeblatt'!B9='.'!#REF!,((1+'.'!#REF!)^('Ein- und Ausgabeblatt'!B11)-1)*'Ein- und Ausgabeblatt'!B15/'Ein- und Ausgabeblatt'!B10+((1+'.'!#REF!)^('Ein- und Ausgabeblatt'!B11)-1)*'Ein- und Ausgabeblatt'!B15/'Ein- und Ausgabeblatt'!B10,((1+'.'!D6)^('Ein- und Ausgabeblatt'!B11)-1)*'Ein- und Ausgabeblatt'!B15/'Ein- und Ausgabeblatt'!B10+((1+'.'!F6)^('Ein- und Ausgabeblatt'!B11)-1)*'Ein- und Ausgabeblatt'!B15/'Ein- und Ausgabeblatt'!B10)</f>
        <v>#REF!</v>
      </c>
      <c r="J9" s="28"/>
    </row>
    <row r="10" spans="1:11" x14ac:dyDescent="0.2">
      <c r="A10" s="32"/>
      <c r="I10" s="34" t="e">
        <f>IF('Ein- und Ausgabeblatt'!B9='.'!#REF!,((1+'.'!#REF!)^('Ein- und Ausgabeblatt'!B11)-1),(1+'.'!F6)^('Ein- und Ausgabeblatt'!B11)-1)</f>
        <v>#REF!</v>
      </c>
      <c r="J10" s="30"/>
    </row>
    <row r="11" spans="1:11" x14ac:dyDescent="0.2">
      <c r="A11" s="27" t="s">
        <v>4</v>
      </c>
      <c r="B11" s="27" t="str">
        <f>B3</f>
        <v>Ausschüttungs-/Entnahmerecht p.a. (bis zu) bei Strategie ERTRAG</v>
      </c>
      <c r="C11" s="35" t="str">
        <f>D3</f>
        <v>Renditeprognose Ertrag p.a. (von)</v>
      </c>
      <c r="D11" s="27" t="s">
        <v>5</v>
      </c>
      <c r="E11" s="27" t="s">
        <v>6</v>
      </c>
      <c r="F11" s="27" t="s">
        <v>19</v>
      </c>
      <c r="G11" s="27" t="s">
        <v>7</v>
      </c>
      <c r="H11" s="27" t="s">
        <v>8</v>
      </c>
      <c r="I11" s="33" t="e">
        <f>IF('Ein- und Ausgabeblatt'!B13='.'!A10,((1+'.'!D10)^('.'!I10)-1)*'Ein- und Ausgabeblatt'!B24/'Ein- und Ausgabeblatt'!B16+((1+'.'!F10)^('.'!I10)-1)*'Ein- und Ausgabeblatt'!B24/'Ein- und Ausgabeblatt'!B16,((1+'.'!D11)^('.'!I10)-1)*'Ein- und Ausgabeblatt'!B24/'Ein- und Ausgabeblatt'!B16+((1+'.'!F11)^('.'!I10)-1)*'Ein- und Ausgabeblatt'!B24/'Ein- und Ausgabeblatt'!B16)</f>
        <v>#VALUE!</v>
      </c>
    </row>
    <row r="12" spans="1:11" x14ac:dyDescent="0.2">
      <c r="A12" s="27">
        <v>1</v>
      </c>
      <c r="B12" s="29">
        <f>$B$4</f>
        <v>7.2152499999999994E-2</v>
      </c>
      <c r="C12" s="30">
        <f>$D$4</f>
        <v>0.06</v>
      </c>
      <c r="D12" s="29">
        <f>C12-B12</f>
        <v>-1.2152499999999997E-2</v>
      </c>
      <c r="E12" s="29">
        <f>IF(D12&gt;=0,1+D12-D12*(1-$I$4),1+D12)</f>
        <v>0.98784749999999999</v>
      </c>
      <c r="F12" s="29">
        <f>C12</f>
        <v>0.06</v>
      </c>
      <c r="G12" s="29">
        <f>IF(D12&gt;0,F12-C12,0)</f>
        <v>0</v>
      </c>
      <c r="H12" s="29">
        <f>F12</f>
        <v>0.06</v>
      </c>
      <c r="I12" s="33" t="e">
        <f>IF('.'!I9='.'!A14,((1+'.'!F14)^('Ein- und Ausgabeblatt'!B23)-1),(1+'.'!F15)^('Ein- und Ausgabeblatt'!B23)-1)</f>
        <v>#REF!</v>
      </c>
    </row>
    <row r="13" spans="1:11" x14ac:dyDescent="0.2">
      <c r="A13" s="27">
        <v>2</v>
      </c>
      <c r="B13" s="29">
        <f t="shared" ref="B13:B22" si="0">$B$4</f>
        <v>7.2152499999999994E-2</v>
      </c>
      <c r="C13" s="30">
        <f t="shared" ref="C13:C15" si="1">$D$4</f>
        <v>0.06</v>
      </c>
      <c r="D13" s="29">
        <f>C13-B13</f>
        <v>-1.2152499999999997E-2</v>
      </c>
      <c r="E13" s="29">
        <f>IF(D13&gt;=0,E12+D13-D12*(1-$I$4),E12+D13)</f>
        <v>0.97569499999999998</v>
      </c>
      <c r="F13" s="29">
        <f>IF((E12&lt;=100%),C13,C13*E12)</f>
        <v>0.06</v>
      </c>
      <c r="G13" s="29">
        <f t="shared" ref="G13:G15" si="2">IF(D13&gt;0,F13-C13,0)</f>
        <v>0</v>
      </c>
      <c r="H13" s="29">
        <f>H12+F13</f>
        <v>0.12</v>
      </c>
    </row>
    <row r="14" spans="1:11" x14ac:dyDescent="0.2">
      <c r="A14" s="27">
        <v>3</v>
      </c>
      <c r="B14" s="29">
        <f t="shared" si="0"/>
        <v>7.2152499999999994E-2</v>
      </c>
      <c r="C14" s="30">
        <f t="shared" si="1"/>
        <v>0.06</v>
      </c>
      <c r="D14" s="29">
        <f>C14-B14</f>
        <v>-1.2152499999999997E-2</v>
      </c>
      <c r="E14" s="29">
        <f t="shared" ref="E14:E15" si="3">IF(D14&gt;=0,E13+D14-D13*(1-$I$4),E13+D14)</f>
        <v>0.96354249999999997</v>
      </c>
      <c r="F14" s="29">
        <f t="shared" ref="F14:F15" si="4">IF((E13&lt;=100%),C14,C14*E13)</f>
        <v>0.06</v>
      </c>
      <c r="G14" s="29">
        <f t="shared" si="2"/>
        <v>0</v>
      </c>
      <c r="H14" s="29">
        <f>H13+F14</f>
        <v>0.18</v>
      </c>
      <c r="J14" s="30"/>
    </row>
    <row r="15" spans="1:11" x14ac:dyDescent="0.2">
      <c r="A15" s="27">
        <v>4</v>
      </c>
      <c r="B15" s="29">
        <f t="shared" si="0"/>
        <v>7.2152499999999994E-2</v>
      </c>
      <c r="C15" s="30">
        <f t="shared" si="1"/>
        <v>0.06</v>
      </c>
      <c r="D15" s="29">
        <f>C15-B15</f>
        <v>-1.2152499999999997E-2</v>
      </c>
      <c r="E15" s="29">
        <f t="shared" si="3"/>
        <v>0.95138999999999996</v>
      </c>
      <c r="F15" s="29">
        <f t="shared" si="4"/>
        <v>0.06</v>
      </c>
      <c r="G15" s="29">
        <f t="shared" si="2"/>
        <v>0</v>
      </c>
      <c r="H15" s="29">
        <f>H14+F15</f>
        <v>0.24</v>
      </c>
    </row>
    <row r="16" spans="1:11" x14ac:dyDescent="0.2">
      <c r="A16" s="28" t="s">
        <v>10</v>
      </c>
      <c r="B16" s="29">
        <f>SUM(B12:B15)/$A$15</f>
        <v>7.2152499999999994E-2</v>
      </c>
      <c r="C16" s="30">
        <f>SUM(C12:C15)/$A$15</f>
        <v>0.06</v>
      </c>
      <c r="D16" s="29"/>
      <c r="E16" s="29"/>
      <c r="F16" s="29">
        <f>SUM(F12:F15)/$A$15</f>
        <v>0.06</v>
      </c>
      <c r="G16" s="29">
        <f>SUM(G12:G15)/$A$15</f>
        <v>0</v>
      </c>
      <c r="H16" s="29"/>
    </row>
    <row r="17" spans="1:13" x14ac:dyDescent="0.2">
      <c r="B17" s="29"/>
      <c r="C17" s="30"/>
      <c r="D17" s="29"/>
      <c r="E17" s="29"/>
      <c r="F17" s="29"/>
      <c r="G17" s="29"/>
      <c r="J17" s="29"/>
      <c r="K17" s="29"/>
      <c r="L17" s="29"/>
    </row>
    <row r="18" spans="1:13" x14ac:dyDescent="0.2">
      <c r="A18" s="27" t="s">
        <v>4</v>
      </c>
      <c r="B18" s="27" t="str">
        <f>B3</f>
        <v>Ausschüttungs-/Entnahmerecht p.a. (bis zu) bei Strategie ERTRAG</v>
      </c>
      <c r="C18" s="35" t="str">
        <f>E3</f>
        <v>Renditeprognose Ertrag p.a. (bis)</v>
      </c>
      <c r="D18" s="27" t="s">
        <v>5</v>
      </c>
      <c r="E18" s="27" t="s">
        <v>6</v>
      </c>
      <c r="F18" s="27" t="s">
        <v>19</v>
      </c>
      <c r="G18" s="27" t="s">
        <v>7</v>
      </c>
      <c r="H18" s="27" t="s">
        <v>8</v>
      </c>
      <c r="J18" s="29"/>
      <c r="K18" s="29"/>
      <c r="L18" s="29"/>
    </row>
    <row r="19" spans="1:13" x14ac:dyDescent="0.2">
      <c r="A19" s="27">
        <v>1</v>
      </c>
      <c r="B19" s="29">
        <f>$B$4</f>
        <v>7.2152499999999994E-2</v>
      </c>
      <c r="C19" s="30">
        <f>$E$4</f>
        <v>7.4999999999999997E-2</v>
      </c>
      <c r="D19" s="29">
        <f>C19-B12</f>
        <v>2.8475000000000028E-3</v>
      </c>
      <c r="E19" s="29">
        <f>IF(D19&gt;=0,1+D19-D19*(1-$I$4),1+D19)</f>
        <v>1.0017085000000001</v>
      </c>
      <c r="F19" s="29">
        <f>C19</f>
        <v>7.4999999999999997E-2</v>
      </c>
      <c r="G19" s="29">
        <f>IF(D19&gt;0,F19-C19,0)</f>
        <v>0</v>
      </c>
      <c r="H19" s="29">
        <f>F19</f>
        <v>7.4999999999999997E-2</v>
      </c>
      <c r="J19" s="29"/>
      <c r="K19" s="29"/>
      <c r="L19" s="29"/>
    </row>
    <row r="20" spans="1:13" x14ac:dyDescent="0.2">
      <c r="A20" s="27">
        <v>2</v>
      </c>
      <c r="B20" s="29">
        <f t="shared" si="0"/>
        <v>7.2152499999999994E-2</v>
      </c>
      <c r="C20" s="30">
        <f t="shared" ref="C20:C22" si="5">$E$4</f>
        <v>7.4999999999999997E-2</v>
      </c>
      <c r="D20" s="29">
        <f>C20-B13</f>
        <v>2.8475000000000028E-3</v>
      </c>
      <c r="E20" s="29">
        <f>IF(D20&gt;=0,E19+D20-D19*(1-$I$4),E19+D20)</f>
        <v>1.003417</v>
      </c>
      <c r="F20" s="29">
        <f>IF((E19&lt;=100%),C20,C20*E19)</f>
        <v>7.5128137500000011E-2</v>
      </c>
      <c r="G20" s="29">
        <f t="shared" ref="G20:G22" si="6">IF(D20&gt;0,F20-C20,0)</f>
        <v>1.28137500000014E-4</v>
      </c>
      <c r="H20" s="29">
        <f>H19+F20</f>
        <v>0.15012813750000001</v>
      </c>
      <c r="J20" s="29"/>
      <c r="K20" s="29"/>
      <c r="L20" s="29"/>
    </row>
    <row r="21" spans="1:13" x14ac:dyDescent="0.2">
      <c r="A21" s="27">
        <v>3</v>
      </c>
      <c r="B21" s="29">
        <f t="shared" si="0"/>
        <v>7.2152499999999994E-2</v>
      </c>
      <c r="C21" s="30">
        <f t="shared" si="5"/>
        <v>7.4999999999999997E-2</v>
      </c>
      <c r="D21" s="29">
        <f>C21-B14</f>
        <v>2.8475000000000028E-3</v>
      </c>
      <c r="E21" s="29">
        <f t="shared" ref="E21:E22" si="7">IF(D21&gt;=0,E20+D21-D20*(1-$I$4),E20+D21)</f>
        <v>1.0051254999999999</v>
      </c>
      <c r="F21" s="29">
        <f t="shared" ref="F21:F22" si="8">IF((E20&lt;=100%),C21,C21*E20)</f>
        <v>7.5256274999999997E-2</v>
      </c>
      <c r="G21" s="29">
        <f t="shared" si="6"/>
        <v>2.5627500000000025E-4</v>
      </c>
      <c r="H21" s="29">
        <f>H20+F21</f>
        <v>0.22538441250000002</v>
      </c>
      <c r="I21" s="33">
        <f>IF('Ein- und Ausgabeblatt'!B23='.'!A18,((1+'.'!D18)^('Ein- und Ausgabeblatt'!B27)-1)*'Ein- und Ausgabeblatt'!B36/'Ein- und Ausgabeblatt'!B25+((1+'.'!F18)^('Ein- und Ausgabeblatt'!B27)-1)*'Ein- und Ausgabeblatt'!B36/'Ein- und Ausgabeblatt'!B25,((1+'.'!D19)^('Ein- und Ausgabeblatt'!B27)-1)*'Ein- und Ausgabeblatt'!B36/'Ein- und Ausgabeblatt'!B25+((1+'.'!F19)^('Ein- und Ausgabeblatt'!B27)-1)*'Ein- und Ausgabeblatt'!B36/'Ein- und Ausgabeblatt'!B25)</f>
        <v>0</v>
      </c>
      <c r="J21" s="29"/>
      <c r="K21" s="29"/>
      <c r="L21" s="29"/>
    </row>
    <row r="22" spans="1:13" x14ac:dyDescent="0.2">
      <c r="A22" s="27">
        <v>4</v>
      </c>
      <c r="B22" s="29">
        <f t="shared" si="0"/>
        <v>7.2152499999999994E-2</v>
      </c>
      <c r="C22" s="30">
        <f t="shared" si="5"/>
        <v>7.4999999999999997E-2</v>
      </c>
      <c r="D22" s="29">
        <f>C22-B15</f>
        <v>2.8475000000000028E-3</v>
      </c>
      <c r="E22" s="29">
        <f t="shared" si="7"/>
        <v>1.0068339999999998</v>
      </c>
      <c r="F22" s="29">
        <f t="shared" si="8"/>
        <v>7.5384412499999984E-2</v>
      </c>
      <c r="G22" s="29">
        <f t="shared" si="6"/>
        <v>3.844124999999865E-4</v>
      </c>
      <c r="H22" s="29">
        <f>H21+F22</f>
        <v>0.30076882500000002</v>
      </c>
    </row>
    <row r="23" spans="1:13" x14ac:dyDescent="0.2">
      <c r="A23" s="28" t="s">
        <v>10</v>
      </c>
      <c r="B23" s="29">
        <f>SUM(B19:B22)/$A$22</f>
        <v>7.2152499999999994E-2</v>
      </c>
      <c r="C23" s="30">
        <f>SUM(C19:C22)/$A$22</f>
        <v>7.4999999999999997E-2</v>
      </c>
      <c r="D23" s="29"/>
      <c r="E23" s="29"/>
      <c r="F23" s="29">
        <f>SUM(F19:F22)/$A$22</f>
        <v>7.5192206250000004E-2</v>
      </c>
      <c r="G23" s="29">
        <f>SUM(G19:G22)/$A$22</f>
        <v>1.9220625000000019E-4</v>
      </c>
      <c r="H23" s="29"/>
    </row>
    <row r="24" spans="1:13" x14ac:dyDescent="0.2">
      <c r="B24" s="29"/>
      <c r="C24" s="30"/>
      <c r="D24" s="29"/>
      <c r="E24" s="29"/>
      <c r="F24" s="29"/>
      <c r="G24" s="29"/>
    </row>
    <row r="25" spans="1:13" x14ac:dyDescent="0.2">
      <c r="A25" s="27" t="s">
        <v>4</v>
      </c>
      <c r="B25" s="27" t="str">
        <f>C3</f>
        <v>Ausschüttungs-/Entnahmerecht p.a. (bis zu) bei Strategie WACHSTUM</v>
      </c>
      <c r="C25" s="35" t="str">
        <f>F3</f>
        <v>Renditeprognose Wachstum p.a. (von)</v>
      </c>
      <c r="D25" s="29" t="s">
        <v>5</v>
      </c>
      <c r="E25" s="27" t="s">
        <v>6</v>
      </c>
      <c r="F25" s="27" t="s">
        <v>19</v>
      </c>
      <c r="G25" s="27" t="s">
        <v>7</v>
      </c>
      <c r="H25" s="27" t="s">
        <v>8</v>
      </c>
    </row>
    <row r="26" spans="1:13" x14ac:dyDescent="0.2">
      <c r="A26" s="27">
        <v>1</v>
      </c>
      <c r="B26" s="29">
        <f>$C$4</f>
        <v>0</v>
      </c>
      <c r="C26" s="30">
        <f>$F$4</f>
        <v>0.1</v>
      </c>
      <c r="D26" s="29">
        <f>C26-B26</f>
        <v>0.1</v>
      </c>
      <c r="E26" s="29">
        <f>IF(D26&gt;=0,1+D26-D26*(1-$I$4),1+D26)</f>
        <v>1.06</v>
      </c>
      <c r="F26" s="29">
        <f>C26*J4</f>
        <v>7.4750000000000011E-2</v>
      </c>
      <c r="G26" s="29">
        <f>IF(D26&gt;0,F26-C26,0)</f>
        <v>-2.5249999999999995E-2</v>
      </c>
      <c r="H26" s="29">
        <f>F26</f>
        <v>7.4750000000000011E-2</v>
      </c>
      <c r="I26" s="33" t="e">
        <f>IF(I12='.'!A22,((1+'.'!F22)^('Ein- und Ausgabeblatt'!B35)-1),(1+'.'!F24)^('Ein- und Ausgabeblatt'!B35)-1)</f>
        <v>#REF!</v>
      </c>
      <c r="J26" s="36"/>
      <c r="K26" s="36"/>
    </row>
    <row r="27" spans="1:13" x14ac:dyDescent="0.2">
      <c r="A27" s="27">
        <v>2</v>
      </c>
      <c r="B27" s="29">
        <f t="shared" ref="B27:B29" si="9">$C$4</f>
        <v>0</v>
      </c>
      <c r="C27" s="30">
        <f t="shared" ref="C27:C29" si="10">$F$4</f>
        <v>0.1</v>
      </c>
      <c r="D27" s="29">
        <f>C27-B27</f>
        <v>0.1</v>
      </c>
      <c r="E27" s="29">
        <f>IF(D27&gt;=0,E26+D27-D26*(1-$I$4),E26+D27)</f>
        <v>1.1200000000000001</v>
      </c>
      <c r="F27" s="29">
        <f>IF((E26&lt;=100%),C27*J4,C27*E26*J4)</f>
        <v>7.9235000000000014E-2</v>
      </c>
      <c r="G27" s="29">
        <f t="shared" ref="G27:G29" si="11">IF(D27&gt;0,F27-C27,0)</f>
        <v>-2.0764999999999992E-2</v>
      </c>
      <c r="H27" s="29">
        <f>H26+F27</f>
        <v>0.15398500000000004</v>
      </c>
      <c r="J27" s="36"/>
      <c r="K27" s="36"/>
    </row>
    <row r="28" spans="1:13" x14ac:dyDescent="0.2">
      <c r="A28" s="27">
        <v>3</v>
      </c>
      <c r="B28" s="29">
        <f t="shared" si="9"/>
        <v>0</v>
      </c>
      <c r="C28" s="30">
        <f t="shared" si="10"/>
        <v>0.1</v>
      </c>
      <c r="D28" s="29">
        <f>C28-B28</f>
        <v>0.1</v>
      </c>
      <c r="E28" s="29">
        <f t="shared" ref="E28:E29" si="12">IF(D28&gt;=0,E27+D28-D27*(1-$I$4),E27+D28)</f>
        <v>1.1800000000000002</v>
      </c>
      <c r="F28" s="29">
        <f>IF((E27&lt;=100%),C28*J4,C28*E27*J4)</f>
        <v>8.3720000000000017E-2</v>
      </c>
      <c r="G28" s="29">
        <f t="shared" si="11"/>
        <v>-1.6279999999999989E-2</v>
      </c>
      <c r="H28" s="29">
        <f>H27+F28</f>
        <v>0.23770500000000006</v>
      </c>
      <c r="J28" s="36"/>
      <c r="K28" s="36"/>
    </row>
    <row r="29" spans="1:13" x14ac:dyDescent="0.2">
      <c r="A29" s="27">
        <v>4</v>
      </c>
      <c r="B29" s="29">
        <f t="shared" si="9"/>
        <v>0</v>
      </c>
      <c r="C29" s="30">
        <f t="shared" si="10"/>
        <v>0.1</v>
      </c>
      <c r="D29" s="29">
        <f>C29-B29</f>
        <v>0.1</v>
      </c>
      <c r="E29" s="29">
        <f t="shared" si="12"/>
        <v>1.2400000000000002</v>
      </c>
      <c r="F29" s="29">
        <f>IF((E28&lt;=100%),C29*J4,C29*E28*J4)</f>
        <v>8.8205000000000019E-2</v>
      </c>
      <c r="G29" s="29">
        <f t="shared" si="11"/>
        <v>-1.1794999999999986E-2</v>
      </c>
      <c r="H29" s="29">
        <f>H28+F29</f>
        <v>0.32591000000000009</v>
      </c>
      <c r="J29" s="36"/>
      <c r="K29" s="30"/>
    </row>
    <row r="30" spans="1:13" x14ac:dyDescent="0.2">
      <c r="A30" s="28" t="s">
        <v>10</v>
      </c>
      <c r="B30" s="29">
        <f>SUM(B26:B29)/$A$29</f>
        <v>0</v>
      </c>
      <c r="C30" s="30">
        <f>SUM(C26:C29)/$A$29</f>
        <v>0.1</v>
      </c>
      <c r="D30" s="29"/>
      <c r="E30" s="29"/>
      <c r="F30" s="29">
        <f>SUM(F26:F29)/$A$29</f>
        <v>8.1477500000000022E-2</v>
      </c>
      <c r="G30" s="29">
        <f>SUM(G26:G29)/$A$29</f>
        <v>-1.852249999999999E-2</v>
      </c>
      <c r="H30" s="29"/>
      <c r="J30" s="36"/>
      <c r="K30" s="30"/>
      <c r="L30" s="30"/>
      <c r="M30" s="34"/>
    </row>
    <row r="31" spans="1:13" x14ac:dyDescent="0.2">
      <c r="B31" s="29"/>
      <c r="C31" s="30"/>
      <c r="D31" s="29"/>
      <c r="E31" s="29"/>
      <c r="F31" s="29"/>
      <c r="G31" s="29"/>
      <c r="I31" s="29"/>
      <c r="J31" s="29"/>
      <c r="K31" s="29"/>
      <c r="L31" s="29"/>
    </row>
    <row r="32" spans="1:13" x14ac:dyDescent="0.2">
      <c r="A32" s="27" t="s">
        <v>4</v>
      </c>
      <c r="B32" s="27" t="str">
        <f>C3</f>
        <v>Ausschüttungs-/Entnahmerecht p.a. (bis zu) bei Strategie WACHSTUM</v>
      </c>
      <c r="C32" s="27" t="str">
        <f>G3</f>
        <v>Renditeprognose Wachstum p.a. (bis)</v>
      </c>
      <c r="D32" s="29" t="s">
        <v>5</v>
      </c>
      <c r="E32" s="27" t="s">
        <v>6</v>
      </c>
      <c r="F32" s="27" t="s">
        <v>19</v>
      </c>
      <c r="G32" s="27" t="s">
        <v>7</v>
      </c>
      <c r="H32" s="27" t="s">
        <v>8</v>
      </c>
      <c r="I32" s="29"/>
      <c r="J32" s="29"/>
      <c r="K32" s="29"/>
      <c r="L32" s="29"/>
    </row>
    <row r="33" spans="1:13" x14ac:dyDescent="0.2">
      <c r="A33" s="27">
        <v>1</v>
      </c>
      <c r="B33" s="29">
        <f>$C$4</f>
        <v>0</v>
      </c>
      <c r="C33" s="30">
        <f>$G$4</f>
        <v>0.12</v>
      </c>
      <c r="D33" s="29">
        <f>C33-B26</f>
        <v>0.12</v>
      </c>
      <c r="E33" s="29">
        <f>IF(D33&gt;=0,1+D33-D33*(1-$I$4),1+D33)</f>
        <v>1.0720000000000001</v>
      </c>
      <c r="F33" s="29">
        <f>C33*J4</f>
        <v>8.9700000000000002E-2</v>
      </c>
      <c r="G33" s="29">
        <f>IF(D33&gt;0,F33-C33,0)</f>
        <v>-3.0299999999999994E-2</v>
      </c>
      <c r="H33" s="29">
        <f>F33</f>
        <v>8.9700000000000002E-2</v>
      </c>
      <c r="I33" s="29"/>
      <c r="J33" s="36"/>
      <c r="K33" s="36"/>
    </row>
    <row r="34" spans="1:13" x14ac:dyDescent="0.2">
      <c r="A34" s="27">
        <v>2</v>
      </c>
      <c r="B34" s="29">
        <f t="shared" ref="B34:B36" si="13">$C$4</f>
        <v>0</v>
      </c>
      <c r="C34" s="30">
        <f>$G$4</f>
        <v>0.12</v>
      </c>
      <c r="D34" s="29">
        <f>C34-B27</f>
        <v>0.12</v>
      </c>
      <c r="E34" s="29">
        <f>IF(D34&gt;=0,E33+D34-D33*(1-$I$4),E33+D34)</f>
        <v>1.1440000000000001</v>
      </c>
      <c r="F34" s="29">
        <f>IF((E33&lt;=100%),C34*J4,C34*E33*J4)</f>
        <v>9.6158400000000005E-2</v>
      </c>
      <c r="G34" s="29">
        <f t="shared" ref="G34:G36" si="14">IF(D34&gt;0,F34-C34,0)</f>
        <v>-2.3841599999999991E-2</v>
      </c>
      <c r="H34" s="29">
        <f>H33+F34</f>
        <v>0.18585840000000001</v>
      </c>
      <c r="I34" s="29"/>
      <c r="J34" s="36"/>
      <c r="K34" s="36"/>
    </row>
    <row r="35" spans="1:13" x14ac:dyDescent="0.2">
      <c r="A35" s="27">
        <v>3</v>
      </c>
      <c r="B35" s="29">
        <f t="shared" si="13"/>
        <v>0</v>
      </c>
      <c r="C35" s="30">
        <f>$G$4</f>
        <v>0.12</v>
      </c>
      <c r="D35" s="29">
        <f>C35-B28</f>
        <v>0.12</v>
      </c>
      <c r="E35" s="29">
        <f t="shared" ref="E35:E36" si="15">IF(D35&gt;=0,E34+D35-D34*(1-$I$4),E34+D35)</f>
        <v>1.2160000000000002</v>
      </c>
      <c r="F35" s="29">
        <f>IF((E34&lt;=100%),C35*J4,C35*E34*J4)</f>
        <v>0.10261680000000002</v>
      </c>
      <c r="G35" s="29">
        <f t="shared" si="14"/>
        <v>-1.7383199999999974E-2</v>
      </c>
      <c r="H35" s="29">
        <f>H34+F35</f>
        <v>0.28847520000000004</v>
      </c>
      <c r="I35" s="29"/>
      <c r="J35" s="36"/>
      <c r="K35" s="30"/>
    </row>
    <row r="36" spans="1:13" x14ac:dyDescent="0.2">
      <c r="A36" s="27">
        <v>4</v>
      </c>
      <c r="B36" s="29">
        <f t="shared" si="13"/>
        <v>0</v>
      </c>
      <c r="C36" s="30">
        <f>$G$4</f>
        <v>0.12</v>
      </c>
      <c r="D36" s="29">
        <f>C36-B29</f>
        <v>0.12</v>
      </c>
      <c r="E36" s="29">
        <f t="shared" si="15"/>
        <v>1.2880000000000003</v>
      </c>
      <c r="F36" s="29">
        <f>IF((E35&lt;=100%),C36*J4,C36*E35*J4)</f>
        <v>0.10907520000000002</v>
      </c>
      <c r="G36" s="29">
        <f t="shared" si="14"/>
        <v>-1.0924799999999971E-2</v>
      </c>
      <c r="H36" s="29">
        <f>H35+F36</f>
        <v>0.39755040000000008</v>
      </c>
      <c r="I36" s="29"/>
      <c r="J36" s="36"/>
      <c r="K36" s="30"/>
    </row>
    <row r="37" spans="1:13" x14ac:dyDescent="0.2">
      <c r="A37" s="28" t="s">
        <v>10</v>
      </c>
      <c r="B37" s="29">
        <f>SUM(B33:B36)/$A$36</f>
        <v>0</v>
      </c>
      <c r="C37" s="30">
        <f>SUM(C33:C36)/$A$36</f>
        <v>0.12</v>
      </c>
      <c r="D37" s="29"/>
      <c r="E37" s="29"/>
      <c r="F37" s="29">
        <f>SUM(F33:F36)/$A$36</f>
        <v>9.938760000000002E-2</v>
      </c>
      <c r="G37" s="29">
        <f>SUM(G33:G36)/$A$36</f>
        <v>-2.0612399999999982E-2</v>
      </c>
      <c r="H37" s="29"/>
      <c r="J37" s="36"/>
      <c r="K37" s="30"/>
      <c r="L37" s="30"/>
      <c r="M37" s="34"/>
    </row>
    <row r="38" spans="1:13" x14ac:dyDescent="0.2">
      <c r="D38" s="29"/>
      <c r="F38" s="30"/>
      <c r="I38" s="29"/>
    </row>
    <row r="40" spans="1:13" x14ac:dyDescent="0.2">
      <c r="F40" s="37"/>
    </row>
  </sheetData>
  <sheetProtection algorithmName="SHA-512" hashValue="0ULhIMnQMdZcoN+e1kEEh/andviBQc1I1a5G2RWwPaoUU0sOr1CRq2uxGH/SDNwLBHCgWaao1qB9O3hsN01D3w==" saltValue="Jl2KHDNPS0qQ53j8fjcfLw=="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Ein- und Ausgabeblatt</vt:lpstr>
      <vt:lpstr>.</vt:lpstr>
      <vt:lpstr>'Ein- und Ausgabeblatt'!Druckbereich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Schmitzer</dc:creator>
  <cp:lastModifiedBy>Andreas Schmitzer</cp:lastModifiedBy>
  <dcterms:created xsi:type="dcterms:W3CDTF">2021-01-04T12:54:38Z</dcterms:created>
  <dcterms:modified xsi:type="dcterms:W3CDTF">2021-01-14T14:13:30Z</dcterms:modified>
</cp:coreProperties>
</file>